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408\NB\"/>
    </mc:Choice>
  </mc:AlternateContent>
  <xr:revisionPtr revIDLastSave="0" documentId="13_ncr:1_{86574B8A-0849-4ED0-A52B-437785F3BC0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alanset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N68" i="1" l="1"/>
  <c r="FN57" i="1"/>
  <c r="FN45" i="1"/>
  <c r="FN51" i="1" s="1"/>
  <c r="FN59" i="1" s="1"/>
  <c r="FN20" i="1"/>
  <c r="FN27" i="1" s="1"/>
  <c r="FM68" i="1"/>
  <c r="FM57" i="1"/>
  <c r="FM45" i="1"/>
  <c r="FM51" i="1" s="1"/>
  <c r="FM20" i="1"/>
  <c r="FM27" i="1" s="1"/>
  <c r="FL68" i="1"/>
  <c r="FL57" i="1"/>
  <c r="FL45" i="1"/>
  <c r="FL51" i="1" s="1"/>
  <c r="FL20" i="1"/>
  <c r="FL27" i="1" s="1"/>
  <c r="FK68" i="1"/>
  <c r="FK57" i="1"/>
  <c r="FK45" i="1"/>
  <c r="FK51" i="1" s="1"/>
  <c r="FK59" i="1" s="1"/>
  <c r="FK20" i="1"/>
  <c r="FK27" i="1" s="1"/>
  <c r="FJ45" i="1"/>
  <c r="FJ51" i="1" s="1"/>
  <c r="FJ20" i="1"/>
  <c r="FJ27" i="1" s="1"/>
  <c r="FJ57" i="1"/>
  <c r="FJ68" i="1"/>
  <c r="FI68" i="1"/>
  <c r="FI45" i="1"/>
  <c r="FI51" i="1" s="1"/>
  <c r="FI20" i="1"/>
  <c r="FI27" i="1" s="1"/>
  <c r="FI57" i="1"/>
  <c r="FM59" i="1" l="1"/>
  <c r="FL59" i="1"/>
  <c r="FJ59" i="1"/>
  <c r="FI59" i="1"/>
  <c r="FH20" i="1" l="1"/>
  <c r="FH27" i="1" s="1"/>
  <c r="FH57" i="1"/>
  <c r="FH45" i="1"/>
  <c r="FH51" i="1" s="1"/>
  <c r="FG57" i="1"/>
  <c r="FG45" i="1"/>
  <c r="FG51" i="1" s="1"/>
  <c r="FG20" i="1"/>
  <c r="FG27" i="1" s="1"/>
  <c r="FH59" i="1" l="1"/>
  <c r="FG59" i="1"/>
  <c r="FF45" i="1" l="1"/>
  <c r="FF20" i="1" l="1"/>
  <c r="FF27" i="1" s="1"/>
  <c r="FF51" i="1"/>
  <c r="FF57" i="1"/>
  <c r="FE68" i="1"/>
  <c r="FE57" i="1"/>
  <c r="FE45" i="1"/>
  <c r="FE51" i="1" s="1"/>
  <c r="FE20" i="1"/>
  <c r="FE27" i="1" s="1"/>
  <c r="FD20" i="1"/>
  <c r="FD68" i="1"/>
  <c r="FD57" i="1"/>
  <c r="FD45" i="1"/>
  <c r="FD51" i="1" s="1"/>
  <c r="FD27" i="1"/>
  <c r="FC68" i="1"/>
  <c r="FC57" i="1"/>
  <c r="FC45" i="1"/>
  <c r="FC51" i="1" s="1"/>
  <c r="FC59" i="1" s="1"/>
  <c r="FC20" i="1"/>
  <c r="FC27" i="1" s="1"/>
  <c r="FB45" i="1"/>
  <c r="FB51" i="1" s="1"/>
  <c r="FB68" i="1"/>
  <c r="FB57" i="1"/>
  <c r="FB20" i="1"/>
  <c r="FB27" i="1" s="1"/>
  <c r="FA20" i="1"/>
  <c r="FA27" i="1" s="1"/>
  <c r="FA45" i="1"/>
  <c r="FA51" i="1" s="1"/>
  <c r="FA57" i="1"/>
  <c r="FA68" i="1"/>
  <c r="EZ68" i="1"/>
  <c r="EZ57" i="1"/>
  <c r="EZ51" i="1"/>
  <c r="EZ59" i="1" s="1"/>
  <c r="EZ27" i="1"/>
  <c r="FA59" i="1" l="1"/>
  <c r="FF59" i="1"/>
  <c r="FB59" i="1"/>
  <c r="FE59" i="1"/>
  <c r="FD59" i="1"/>
  <c r="EY68" i="1"/>
  <c r="EY57" i="1"/>
  <c r="EY45" i="1"/>
  <c r="EY51" i="1" s="1"/>
  <c r="EY59" i="1" s="1"/>
  <c r="EY20" i="1"/>
  <c r="EY27" i="1" s="1"/>
  <c r="EX20" i="1"/>
  <c r="EX27" i="1" s="1"/>
  <c r="EX68" i="1"/>
  <c r="EX45" i="1"/>
  <c r="EX51" i="1" s="1"/>
  <c r="EW20" i="1"/>
  <c r="EW27" i="1" s="1"/>
  <c r="EW68" i="1"/>
  <c r="EW45" i="1"/>
  <c r="EW51" i="1" s="1"/>
  <c r="EV68" i="1"/>
  <c r="EV53" i="1"/>
  <c r="EW53" i="1" s="1"/>
  <c r="EV45" i="1"/>
  <c r="EV51" i="1" s="1"/>
  <c r="EV20" i="1"/>
  <c r="EV27" i="1" s="1"/>
  <c r="EU68" i="1"/>
  <c r="EV57" i="1" l="1"/>
  <c r="EW57" i="1"/>
  <c r="EX53" i="1"/>
  <c r="EX57" i="1" s="1"/>
  <c r="EX59" i="1" s="1"/>
  <c r="EW59" i="1"/>
  <c r="EV59" i="1"/>
  <c r="EU57" i="1"/>
  <c r="EU45" i="1"/>
  <c r="EU51" i="1" s="1"/>
  <c r="EU20" i="1"/>
  <c r="EU27" i="1" s="1"/>
  <c r="EU59" i="1" l="1"/>
  <c r="ET57" i="1"/>
  <c r="ET45" i="1"/>
  <c r="ET51" i="1" s="1"/>
  <c r="ET59" i="1" s="1"/>
  <c r="ET20" i="1"/>
  <c r="ET27" i="1" s="1"/>
  <c r="ES27" i="1" l="1"/>
  <c r="ES45" i="1" l="1"/>
  <c r="ES51" i="1" s="1"/>
  <c r="ES68" i="1"/>
  <c r="ES57" i="1"/>
  <c r="ER68" i="1"/>
  <c r="ER57" i="1"/>
  <c r="ER45" i="1"/>
  <c r="ER51" i="1" s="1"/>
  <c r="ER59" i="1" s="1"/>
  <c r="ER20" i="1"/>
  <c r="ER27" i="1" s="1"/>
  <c r="EQ68" i="1"/>
  <c r="EQ57" i="1"/>
  <c r="EQ45" i="1"/>
  <c r="EQ51" i="1" s="1"/>
  <c r="EQ59" i="1" s="1"/>
  <c r="EQ20" i="1"/>
  <c r="EQ27" i="1" s="1"/>
  <c r="EP68" i="1"/>
  <c r="EP57" i="1"/>
  <c r="EP45" i="1"/>
  <c r="EP51" i="1" s="1"/>
  <c r="EP20" i="1"/>
  <c r="EP27" i="1" s="1"/>
  <c r="EO68" i="1"/>
  <c r="EO57" i="1"/>
  <c r="EO45" i="1"/>
  <c r="EO51" i="1" s="1"/>
  <c r="EO20" i="1"/>
  <c r="EO27" i="1" s="1"/>
  <c r="EN68" i="1"/>
  <c r="EN57" i="1"/>
  <c r="EN45" i="1"/>
  <c r="EN51" i="1" s="1"/>
  <c r="EN59" i="1" s="1"/>
  <c r="EN20" i="1"/>
  <c r="EN27" i="1" s="1"/>
  <c r="AC68" i="1"/>
  <c r="V68" i="1"/>
  <c r="V45" i="1"/>
  <c r="V51" i="1" s="1"/>
  <c r="V59" i="1" s="1"/>
  <c r="V20" i="1"/>
  <c r="V27" i="1" s="1"/>
  <c r="ES59" i="1" l="1"/>
  <c r="EP59" i="1"/>
  <c r="EO59" i="1"/>
  <c r="U68" i="1"/>
  <c r="U45" i="1"/>
  <c r="U51" i="1" s="1"/>
  <c r="U59" i="1" s="1"/>
  <c r="U20" i="1"/>
  <c r="U27" i="1" s="1"/>
  <c r="T68" i="1" l="1"/>
  <c r="S68" i="1"/>
  <c r="R68" i="1"/>
  <c r="T40" i="1"/>
  <c r="T45" i="1" s="1"/>
  <c r="T51" i="1" s="1"/>
  <c r="T59" i="1" s="1"/>
  <c r="S40" i="1"/>
  <c r="S45" i="1" s="1"/>
  <c r="S51" i="1" s="1"/>
  <c r="S59" i="1" s="1"/>
  <c r="T20" i="1"/>
  <c r="T27" i="1" s="1"/>
  <c r="S20" i="1"/>
  <c r="S27" i="1" s="1"/>
  <c r="P53" i="1" l="1"/>
  <c r="L53" i="1"/>
  <c r="F53" i="1"/>
  <c r="O51" i="1"/>
  <c r="O59" i="1" s="1"/>
  <c r="K49" i="1"/>
  <c r="L49" i="1" s="1"/>
  <c r="F49" i="1"/>
  <c r="L47" i="1"/>
  <c r="F47" i="1"/>
  <c r="R45" i="1"/>
  <c r="R51" i="1" s="1"/>
  <c r="R59" i="1" s="1"/>
  <c r="N45" i="1"/>
  <c r="N51" i="1" s="1"/>
  <c r="N59" i="1" s="1"/>
  <c r="M45" i="1"/>
  <c r="M51" i="1" s="1"/>
  <c r="M59" i="1" s="1"/>
  <c r="J45" i="1"/>
  <c r="J51" i="1" s="1"/>
  <c r="J59" i="1" s="1"/>
  <c r="H45" i="1"/>
  <c r="H51" i="1" s="1"/>
  <c r="H59" i="1" s="1"/>
  <c r="G45" i="1"/>
  <c r="G51" i="1" s="1"/>
  <c r="G59" i="1" s="1"/>
  <c r="E45" i="1"/>
  <c r="E51" i="1" s="1"/>
  <c r="E59" i="1" s="1"/>
  <c r="B45" i="1"/>
  <c r="L44" i="1"/>
  <c r="F44" i="1"/>
  <c r="L43" i="1"/>
  <c r="F43" i="1"/>
  <c r="I42" i="1"/>
  <c r="L42" i="1" s="1"/>
  <c r="F42" i="1"/>
  <c r="Q41" i="1"/>
  <c r="Q45" i="1" s="1"/>
  <c r="Q51" i="1" s="1"/>
  <c r="Q59" i="1" s="1"/>
  <c r="L41" i="1"/>
  <c r="F41" i="1"/>
  <c r="K40" i="1"/>
  <c r="L40" i="1" s="1"/>
  <c r="D40" i="1"/>
  <c r="F40" i="1" s="1"/>
  <c r="L39" i="1"/>
  <c r="D39" i="1"/>
  <c r="F39" i="1" s="1"/>
  <c r="L38" i="1"/>
  <c r="F38" i="1"/>
  <c r="L37" i="1"/>
  <c r="D37" i="1"/>
  <c r="F37" i="1" s="1"/>
  <c r="L35" i="1"/>
  <c r="F35" i="1"/>
  <c r="L34" i="1"/>
  <c r="C34" i="1"/>
  <c r="F34" i="1" s="1"/>
  <c r="L33" i="1"/>
  <c r="F33" i="1"/>
  <c r="K24" i="1"/>
  <c r="N24" i="1" s="1"/>
  <c r="F24" i="1"/>
  <c r="N22" i="1"/>
  <c r="F22" i="1"/>
  <c r="N21" i="1"/>
  <c r="R20" i="1"/>
  <c r="R27" i="1" s="1"/>
  <c r="Q20" i="1"/>
  <c r="Q27" i="1" s="1"/>
  <c r="O20" i="1"/>
  <c r="O27" i="1" s="1"/>
  <c r="M20" i="1"/>
  <c r="M27" i="1" s="1"/>
  <c r="L20" i="1"/>
  <c r="L27" i="1" s="1"/>
  <c r="J20" i="1"/>
  <c r="J27" i="1" s="1"/>
  <c r="I20" i="1"/>
  <c r="I27" i="1" s="1"/>
  <c r="G20" i="1"/>
  <c r="G27" i="1" s="1"/>
  <c r="E20" i="1"/>
  <c r="E27" i="1" s="1"/>
  <c r="C20" i="1"/>
  <c r="C27" i="1" s="1"/>
  <c r="K19" i="1"/>
  <c r="H19" i="1"/>
  <c r="D19" i="1"/>
  <c r="F19" i="1" s="1"/>
  <c r="H18" i="1"/>
  <c r="F18" i="1"/>
  <c r="N17" i="1"/>
  <c r="D17" i="1"/>
  <c r="B17" i="1"/>
  <c r="N16" i="1"/>
  <c r="B16" i="1"/>
  <c r="F16" i="1" s="1"/>
  <c r="N15" i="1"/>
  <c r="F15" i="1"/>
  <c r="N14" i="1"/>
  <c r="B14" i="1"/>
  <c r="F14" i="1" s="1"/>
  <c r="N13" i="1"/>
  <c r="F13" i="1"/>
  <c r="N12" i="1"/>
  <c r="B12" i="1"/>
  <c r="F12" i="1" s="1"/>
  <c r="N11" i="1"/>
  <c r="D11" i="1"/>
  <c r="F11" i="1" s="1"/>
  <c r="N9" i="1"/>
  <c r="B9" i="1"/>
  <c r="F9" i="1" s="1"/>
  <c r="K8" i="1"/>
  <c r="D8" i="1"/>
  <c r="B8" i="1"/>
  <c r="H20" i="1" l="1"/>
  <c r="H27" i="1" s="1"/>
  <c r="P37" i="1"/>
  <c r="K20" i="1"/>
  <c r="K27" i="1" s="1"/>
  <c r="P47" i="1"/>
  <c r="D20" i="1"/>
  <c r="D27" i="1" s="1"/>
  <c r="P9" i="1"/>
  <c r="P11" i="1"/>
  <c r="P12" i="1"/>
  <c r="P13" i="1"/>
  <c r="P14" i="1"/>
  <c r="P15" i="1"/>
  <c r="P16" i="1"/>
  <c r="F17" i="1"/>
  <c r="P17" i="1" s="1"/>
  <c r="N19" i="1"/>
  <c r="P19" i="1" s="1"/>
  <c r="L45" i="1"/>
  <c r="L51" i="1" s="1"/>
  <c r="L59" i="1" s="1"/>
  <c r="P38" i="1"/>
  <c r="P39" i="1"/>
  <c r="P40" i="1"/>
  <c r="P41" i="1"/>
  <c r="B20" i="1"/>
  <c r="B27" i="1" s="1"/>
  <c r="P22" i="1"/>
  <c r="P33" i="1"/>
  <c r="P34" i="1"/>
  <c r="P35" i="1"/>
  <c r="D45" i="1"/>
  <c r="D51" i="1" s="1"/>
  <c r="D59" i="1" s="1"/>
  <c r="P42" i="1"/>
  <c r="P43" i="1"/>
  <c r="P44" i="1"/>
  <c r="P24" i="1"/>
  <c r="P49" i="1"/>
  <c r="F8" i="1"/>
  <c r="N8" i="1"/>
  <c r="C45" i="1"/>
  <c r="C51" i="1" s="1"/>
  <c r="C59" i="1" s="1"/>
  <c r="I45" i="1"/>
  <c r="I51" i="1" s="1"/>
  <c r="I59" i="1" s="1"/>
  <c r="K45" i="1"/>
  <c r="K51" i="1" s="1"/>
  <c r="K59" i="1" s="1"/>
  <c r="B51" i="1"/>
  <c r="N18" i="1"/>
  <c r="P18" i="1" s="1"/>
  <c r="N20" i="1" l="1"/>
  <c r="N27" i="1" s="1"/>
  <c r="F20" i="1"/>
  <c r="B59" i="1"/>
  <c r="F51" i="1"/>
  <c r="F59" i="1" s="1"/>
  <c r="P8" i="1"/>
  <c r="F45" i="1"/>
  <c r="P45" i="1" s="1"/>
  <c r="P51" i="1" s="1"/>
  <c r="P59" i="1" s="1"/>
  <c r="P20" i="1" l="1"/>
  <c r="P27" i="1" s="1"/>
  <c r="F27" i="1"/>
</calcChain>
</file>

<file path=xl/sharedStrings.xml><?xml version="1.0" encoding="utf-8"?>
<sst xmlns="http://schemas.openxmlformats.org/spreadsheetml/2006/main" count="642" uniqueCount="236">
  <si>
    <t xml:space="preserve">Norges Bank balansetall </t>
  </si>
  <si>
    <t>Rapporteringsformat fram til 2011</t>
  </si>
  <si>
    <t>Reklassifisering 2011</t>
  </si>
  <si>
    <t>EIENDELER</t>
  </si>
  <si>
    <t>Internasjonale reserver Fn2008-1</t>
  </si>
  <si>
    <t>Andre fordringer</t>
  </si>
  <si>
    <t>Andre fordringer i utenlandsk valuta</t>
  </si>
  <si>
    <t>Andre fordringer i norske kroner</t>
  </si>
  <si>
    <t>Sum utenlandske fordringer</t>
  </si>
  <si>
    <t>Verdipapirer</t>
  </si>
  <si>
    <t>Utlån</t>
  </si>
  <si>
    <t>Andre finansielle eiendeler i norske kroner</t>
  </si>
  <si>
    <t>Varige driftsmidler</t>
  </si>
  <si>
    <t>Gullsamling</t>
  </si>
  <si>
    <t>Sum Innenlandske fordringer og anleggsmidler</t>
  </si>
  <si>
    <t>Plasseringer SPU</t>
  </si>
  <si>
    <t>Sum eiendeler</t>
  </si>
  <si>
    <t>IFRS</t>
  </si>
  <si>
    <t>Desember 2011</t>
  </si>
  <si>
    <t>FINANSIELLE EIENDELER</t>
  </si>
  <si>
    <t xml:space="preserve">Innskudd i banker </t>
  </si>
  <si>
    <t>Uoppgjorte handler</t>
  </si>
  <si>
    <t>Utlånte aksjer</t>
  </si>
  <si>
    <t>Utlånte obligasjoner</t>
  </si>
  <si>
    <t>Finansielle derivater</t>
  </si>
  <si>
    <t xml:space="preserve">Utlån til banker </t>
  </si>
  <si>
    <t xml:space="preserve">Andre finansielle eiendeler </t>
  </si>
  <si>
    <t xml:space="preserve">Sum finansielle eiendeler </t>
  </si>
  <si>
    <t>SUM EIENDELER</t>
  </si>
  <si>
    <t>GJELD OG EGENKAPITAL</t>
  </si>
  <si>
    <t>Innskudd</t>
  </si>
  <si>
    <t>Innlån</t>
  </si>
  <si>
    <t>Annen gjeld Fn2008-1</t>
  </si>
  <si>
    <t>Motverdi av spesielle trekkrettigheter IMF</t>
  </si>
  <si>
    <t>Sum utenlandsk gjeld</t>
  </si>
  <si>
    <t>Sedler og mynt i omløp</t>
  </si>
  <si>
    <t>Innskudd fra statskassen</t>
  </si>
  <si>
    <t>Øvrige innskudd</t>
  </si>
  <si>
    <t>Annen gjeld</t>
  </si>
  <si>
    <t>Sum innenlansk gjeld</t>
  </si>
  <si>
    <t>Innskudd SPU kronekonto</t>
  </si>
  <si>
    <t>Egenkapital</t>
  </si>
  <si>
    <t>Resultat</t>
  </si>
  <si>
    <t>Sum egenkapital og gjeld</t>
  </si>
  <si>
    <t>FINANSIELL GJELD</t>
  </si>
  <si>
    <t xml:space="preserve">Kortsiktig innlån </t>
  </si>
  <si>
    <t>Innlån knyttet til gjenkjøpsavtaler</t>
  </si>
  <si>
    <t>Annen finansiell gjeld</t>
  </si>
  <si>
    <t>Innskudd banker m.m.</t>
  </si>
  <si>
    <t>Sum finansiell gjeld</t>
  </si>
  <si>
    <t>Innskudd kronekonto Statens pensjonsfond utland</t>
  </si>
  <si>
    <t>SUM GJELD</t>
  </si>
  <si>
    <t>SUM GJELD OG EGENKAPITAL</t>
  </si>
  <si>
    <t>Januar 2012</t>
  </si>
  <si>
    <t>Februar 2012</t>
  </si>
  <si>
    <t xml:space="preserve">  Herav gjeld knyttet til valutareserver</t>
  </si>
  <si>
    <t xml:space="preserve">Fastinnskudd banker </t>
  </si>
  <si>
    <t>Andre innskudd</t>
  </si>
  <si>
    <t xml:space="preserve">Herav internasjonale reserver </t>
  </si>
  <si>
    <t>Mars 2012</t>
  </si>
  <si>
    <t>April 2012</t>
  </si>
  <si>
    <t>Beløp i millioner kroner</t>
  </si>
  <si>
    <t>Mai 2012</t>
  </si>
  <si>
    <t>SUM EGENKAPITAL</t>
  </si>
  <si>
    <t>Juni 2012</t>
  </si>
  <si>
    <t>-</t>
  </si>
  <si>
    <t>Juli 2012</t>
  </si>
  <si>
    <t>August 2012</t>
  </si>
  <si>
    <t>Oktober 2012</t>
  </si>
  <si>
    <t>September 2012</t>
  </si>
  <si>
    <t>November 2012</t>
  </si>
  <si>
    <t>Desember 2012</t>
  </si>
  <si>
    <t>Januar 2013</t>
  </si>
  <si>
    <t>315 739*</t>
  </si>
  <si>
    <t>Februar 2013</t>
  </si>
  <si>
    <t>Mars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</si>
  <si>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</si>
  <si>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</si>
  <si>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</si>
  <si>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</si>
  <si>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</si>
  <si>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</si>
  <si>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</si>
  <si>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Note 1 Valutareserver</t>
  </si>
  <si>
    <t>Note 2 Spesifikasjon Innskudd banker m.m.</t>
  </si>
  <si>
    <t>Note 3 Internasjonale reserver</t>
  </si>
  <si>
    <t>* Utån gjennom NAB-ordningen er fra og med desember 2012 inkludert i Internasjonale reserver, sammenligningstall for november 2012 er omarbeidet.</t>
  </si>
  <si>
    <t>November 2013</t>
  </si>
  <si>
    <t>Desember 2013</t>
  </si>
  <si>
    <t>Januar 2014</t>
  </si>
  <si>
    <t>Februar 2014</t>
  </si>
  <si>
    <t>Mars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</si>
  <si>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</si>
  <si>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</si>
  <si>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</si>
  <si>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</si>
  <si>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</si>
  <si>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</si>
  <si>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</si>
  <si>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</si>
  <si>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Desember 2014</t>
  </si>
  <si>
    <t>Januar 2015</t>
  </si>
  <si>
    <t>Februar 2015</t>
  </si>
  <si>
    <t>Mars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</si>
  <si>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</si>
  <si>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</si>
  <si>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</si>
  <si>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</si>
  <si>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</si>
  <si>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</si>
  <si>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</si>
  <si>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</si>
  <si>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Desember 2015</t>
  </si>
  <si>
    <t>Januar 2016</t>
  </si>
  <si>
    <t>Februar 2016</t>
  </si>
  <si>
    <t>Mars 2016</t>
  </si>
  <si>
    <t>Utlån med sikkerhetsstillelse</t>
  </si>
  <si>
    <t>Innlån med sikkerhetsstillelse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</si>
  <si>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</si>
  <si>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</si>
  <si>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</si>
  <si>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</si>
  <si>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</si>
  <si>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</si>
  <si>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</si>
  <si>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</si>
  <si>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Desember 2016</t>
  </si>
  <si>
    <t>Januar 2017</t>
  </si>
  <si>
    <t>Februar 2017</t>
  </si>
  <si>
    <t>Mars 2017</t>
  </si>
  <si>
    <t>April 2017</t>
  </si>
  <si>
    <t>Mai 2017</t>
  </si>
  <si>
    <t>*Obligasjoner på Norges Banks balanse er i sin helhet knyttet til forvaltningen av valutareservene.  Norges Bank utsteder statsgjeld og inngår finansielle kontrakter innenfor statsgjeldforvaltningen i Finansdepartementets navn. Transaksjoner knyttet til statsgjeldforvaltningen regnskapsføres i statsregnskapet og ikke på Norges Banks balanse.</t>
  </si>
  <si>
    <t>Juni 2017</t>
  </si>
  <si>
    <t>Juli 2017</t>
  </si>
  <si>
    <t>August 2017</t>
  </si>
  <si>
    <t>September 2017</t>
  </si>
  <si>
    <t>Oktober 2017</t>
  </si>
  <si>
    <t>November 2017</t>
  </si>
  <si>
    <t>Desember 2017</t>
  </si>
  <si>
    <t>Januar 2018</t>
  </si>
  <si>
    <t>Februar 2018</t>
  </si>
  <si>
    <t>Mars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</si>
  <si>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</si>
  <si>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</si>
  <si>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</si>
  <si>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</si>
  <si>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</si>
  <si>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</si>
  <si>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</si>
  <si>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</si>
  <si>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Desember 2018</t>
  </si>
  <si>
    <t>Januar 2019</t>
  </si>
  <si>
    <t>Februar 2019</t>
  </si>
  <si>
    <t>Mars 2019</t>
  </si>
  <si>
    <t>April 2019</t>
  </si>
  <si>
    <t>Mai 2019</t>
  </si>
  <si>
    <t>Juni 2019</t>
  </si>
  <si>
    <t>Juli 2019</t>
  </si>
  <si>
    <t xml:space="preserve"> </t>
  </si>
  <si>
    <t>August 2019</t>
  </si>
  <si>
    <t>September 2019</t>
  </si>
  <si>
    <t>Oktober 2019</t>
  </si>
  <si>
    <t>November 2019</t>
  </si>
  <si>
    <t>Desember 2019</t>
  </si>
  <si>
    <t>Januar 2020</t>
  </si>
  <si>
    <t>Avgitt kontantsikkerhet</t>
  </si>
  <si>
    <t>Februar 2020</t>
  </si>
  <si>
    <t>Mars 2020</t>
  </si>
  <si>
    <t>Mottatt kontantsikkerhet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</si>
  <si>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</si>
  <si>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</si>
  <si>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</si>
  <si>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</si>
  <si>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</si>
  <si>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</si>
  <si>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</si>
  <si>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</si>
  <si>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 xml:space="preserve"> Desember 2020</t>
  </si>
  <si>
    <t xml:space="preserve"> Januar 2021</t>
  </si>
  <si>
    <t xml:space="preserve"> Februar 2021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</si>
  <si>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</si>
  <si>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 Mars 2021</t>
  </si>
  <si>
    <t xml:space="preserve"> 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</si>
  <si>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</si>
  <si>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</si>
  <si>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</si>
  <si>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</si>
  <si>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</si>
  <si>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</si>
  <si>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</si>
  <si>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 xml:space="preserve"> Januar 2022</t>
  </si>
  <si>
    <t xml:space="preserve"> Desember 2021</t>
  </si>
  <si>
    <t xml:space="preserve"> Februar 2022</t>
  </si>
  <si>
    <t xml:space="preserve"> Mars 2022</t>
  </si>
  <si>
    <t xml:space="preserve"> April 2022</t>
  </si>
  <si>
    <t xml:space="preserve"> Mai 2022</t>
  </si>
  <si>
    <t>Aksjer</t>
  </si>
  <si>
    <t>Obligasjoner*</t>
  </si>
  <si>
    <t>Nettoverdi Statens pensjonsfond utland</t>
  </si>
  <si>
    <t>Ikke-finansielle eiendeler</t>
  </si>
  <si>
    <t>Gjeld til IMF</t>
  </si>
  <si>
    <t>Innskudd fra banker</t>
  </si>
  <si>
    <t xml:space="preserve">Folio - og reserveinnskudd fra banker </t>
  </si>
  <si>
    <t xml:space="preserve">  Herav eiendeler knyttet til valutareserver</t>
  </si>
  <si>
    <t xml:space="preserve"> Juni 2022</t>
  </si>
  <si>
    <t>Fordring på IMF</t>
  </si>
  <si>
    <t xml:space="preserve"> Juli 2022</t>
  </si>
  <si>
    <t xml:space="preserve"> August 2022</t>
  </si>
  <si>
    <t xml:space="preserve"> September 2022</t>
  </si>
  <si>
    <t xml:space="preserve"> Oktober 2022</t>
  </si>
  <si>
    <t xml:space="preserve"> November 2022</t>
  </si>
  <si>
    <t xml:space="preserve"> Desember 2022</t>
  </si>
  <si>
    <t xml:space="preserve"> Januar 2023</t>
  </si>
  <si>
    <t xml:space="preserve"> Februar 2023</t>
  </si>
  <si>
    <t xml:space="preserve"> Mars 2023</t>
  </si>
  <si>
    <t xml:space="preserve"> April 2023</t>
  </si>
  <si>
    <t xml:space="preserve"> Mai 2023</t>
  </si>
  <si>
    <t xml:space="preserve"> Juni 2023</t>
  </si>
  <si>
    <t xml:space="preserve"> - </t>
  </si>
  <si>
    <t xml:space="preserve"> Juli 2023</t>
  </si>
  <si>
    <t xml:space="preserve"> August 2023</t>
  </si>
  <si>
    <t xml:space="preserve"> September 2023</t>
  </si>
  <si>
    <t xml:space="preserve"> Oktober 2023</t>
  </si>
  <si>
    <t xml:space="preserve"> November 2023</t>
  </si>
  <si>
    <t xml:space="preserve"> Desember 2023</t>
  </si>
  <si>
    <t xml:space="preserve"> Januar 2024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</si>
  <si>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</si>
  <si>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 xml:space="preserve"> Februar 2024</t>
  </si>
  <si>
    <t>Short-salg obligasjoner</t>
  </si>
  <si>
    <t xml:space="preserve"> Mars 2024</t>
  </si>
  <si>
    <t xml:space="preserve"> April 2024</t>
  </si>
  <si>
    <t xml:space="preserve"> Mai 2024</t>
  </si>
  <si>
    <t xml:space="preserve"> Juni 2024</t>
  </si>
  <si>
    <t xml:space="preserve"> Juli 2024</t>
  </si>
  <si>
    <t xml:space="preserve">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</si>
</sst>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* #,##0.00_ ;_ * \-#,##0.00_ ;_ * &quot;-&quot;??_ ;_ @_ "/>
    <numFmt numFmtId="166" formatCode="dd/mm/yyyy;@"/>
    <numFmt numFmtId="167" formatCode="#,##0_ ;\-#,##0\ "/>
    <numFmt numFmtId="168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8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41">
    <xf numFmtId="0" fontId="0" fillId="0" borderId="0"/>
    <xf numFmtId="165" fontId="1" fillId="0" borderId="0" applyFont="0" applyFill="0" applyBorder="0" applyAlignment="0" applyProtection="0"/>
    <xf numFmtId="166" fontId="10" fillId="0" borderId="0"/>
    <xf numFmtId="0" fontId="11" fillId="0" borderId="0"/>
    <xf numFmtId="0" fontId="12" fillId="0" borderId="0"/>
    <xf numFmtId="0" fontId="10" fillId="5" borderId="0">
      <alignment horizontal="right"/>
    </xf>
    <xf numFmtId="0" fontId="6" fillId="0" borderId="0"/>
    <xf numFmtId="0" fontId="10" fillId="0" borderId="0"/>
    <xf numFmtId="0" fontId="6" fillId="0" borderId="0"/>
    <xf numFmtId="0" fontId="10" fillId="6" borderId="0"/>
    <xf numFmtId="0" fontId="7" fillId="7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2" fillId="12" borderId="18" applyNumberFormat="0" applyAlignment="0" applyProtection="0"/>
    <xf numFmtId="0" fontId="18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4" fillId="13" borderId="21" applyNumberFormat="0" applyAlignment="0" applyProtection="0"/>
    <xf numFmtId="0" fontId="6" fillId="14" borderId="22" applyNumberFormat="0" applyFont="0" applyAlignment="0" applyProtection="0"/>
    <xf numFmtId="0" fontId="19" fillId="10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1" fillId="12" borderId="19" applyNumberFormat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18" fillId="9" borderId="0" applyNumberFormat="0" applyBorder="0" applyAlignment="0" applyProtection="0"/>
    <xf numFmtId="0" fontId="22" fillId="12" borderId="18" applyNumberFormat="0" applyAlignment="0" applyProtection="0"/>
    <xf numFmtId="0" fontId="24" fillId="13" borderId="21" applyNumberFormat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19" fillId="10" borderId="0" applyNumberFormat="0" applyBorder="0" applyAlignment="0" applyProtection="0"/>
    <xf numFmtId="0" fontId="1" fillId="14" borderId="22" applyNumberFormat="0" applyFont="0" applyAlignment="0" applyProtection="0"/>
    <xf numFmtId="0" fontId="21" fillId="12" borderId="19" applyNumberFormat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0" fontId="2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2" fillId="12" borderId="18" applyNumberFormat="0" applyAlignment="0" applyProtection="0"/>
    <xf numFmtId="0" fontId="18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4" fillId="13" borderId="21" applyNumberFormat="0" applyAlignment="0" applyProtection="0"/>
    <xf numFmtId="0" fontId="6" fillId="14" borderId="22" applyNumberFormat="0" applyFont="0" applyAlignment="0" applyProtection="0"/>
    <xf numFmtId="0" fontId="19" fillId="10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1" fillId="12" borderId="19" applyNumberFormat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2" fillId="57" borderId="24" applyNumberFormat="0" applyAlignment="0" applyProtection="0"/>
    <xf numFmtId="0" fontId="32" fillId="57" borderId="24" applyNumberFormat="0" applyAlignment="0" applyProtection="0"/>
    <xf numFmtId="0" fontId="33" fillId="58" borderId="25" applyNumberFormat="0" applyAlignment="0" applyProtection="0"/>
    <xf numFmtId="0" fontId="33" fillId="58" borderId="2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8" fillId="0" borderId="28" applyNumberFormat="0" applyFill="0" applyAlignment="0" applyProtection="0"/>
    <xf numFmtId="0" fontId="3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4" borderId="24" applyNumberFormat="0" applyAlignment="0" applyProtection="0"/>
    <xf numFmtId="0" fontId="39" fillId="44" borderId="24" applyNumberFormat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6" fillId="59" borderId="30" applyNumberFormat="0" applyFont="0" applyAlignment="0" applyProtection="0"/>
    <xf numFmtId="0" fontId="6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29" fillId="59" borderId="30" applyNumberFormat="0" applyFont="0" applyAlignment="0" applyProtection="0"/>
    <xf numFmtId="0" fontId="29" fillId="59" borderId="30" applyNumberFormat="0" applyFont="0" applyAlignment="0" applyProtection="0"/>
    <xf numFmtId="0" fontId="42" fillId="57" borderId="31" applyNumberFormat="0" applyAlignment="0" applyProtection="0"/>
    <xf numFmtId="0" fontId="42" fillId="57" borderId="31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4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/>
    <xf numFmtId="0" fontId="28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2" fillId="12" borderId="18" applyNumberFormat="0" applyAlignment="0" applyProtection="0"/>
    <xf numFmtId="0" fontId="22" fillId="12" borderId="18" applyNumberFormat="0" applyAlignment="0" applyProtection="0"/>
    <xf numFmtId="0" fontId="24" fillId="13" borderId="21" applyNumberFormat="0" applyAlignment="0" applyProtection="0"/>
    <xf numFmtId="0" fontId="24" fillId="13" borderId="2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11" borderId="18" applyNumberFormat="0" applyAlignment="0" applyProtection="0"/>
    <xf numFmtId="0" fontId="20" fillId="11" borderId="18" applyNumberFormat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6" fillId="14" borderId="22" applyNumberFormat="0" applyFont="0" applyAlignment="0" applyProtection="0"/>
    <xf numFmtId="0" fontId="6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21" fillId="12" borderId="19" applyNumberFormat="0" applyAlignment="0" applyProtection="0"/>
    <xf numFmtId="0" fontId="21" fillId="12" borderId="19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9" fillId="0" borderId="0"/>
    <xf numFmtId="0" fontId="49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22" applyNumberFormat="0" applyFont="0" applyAlignment="0" applyProtection="0"/>
    <xf numFmtId="0" fontId="1" fillId="0" borderId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62" borderId="0" applyNumberFormat="0" applyBorder="0" applyAlignment="0" applyProtection="0"/>
    <xf numFmtId="0" fontId="30" fillId="43" borderId="0" applyNumberFormat="0" applyBorder="0" applyAlignment="0" applyProtection="0"/>
    <xf numFmtId="0" fontId="3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</cellStyleXfs>
  <cellXfs count="174">
    <xf numFmtId="0" fontId="0" fillId="0" borderId="0" xfId="0"/>
    <xf numFmtId="164" fontId="3" fillId="0" borderId="0" xfId="1" applyNumberFormat="1" applyFont="1" applyFill="1" applyBorder="1" applyAlignment="1">
      <alignment vertical="top"/>
    </xf>
    <xf numFmtId="164" fontId="4" fillId="0" borderId="0" xfId="1" applyNumberFormat="1" applyFont="1"/>
    <xf numFmtId="164" fontId="0" fillId="0" borderId="0" xfId="1" applyNumberFormat="1" applyFont="1"/>
    <xf numFmtId="164" fontId="5" fillId="0" borderId="0" xfId="1" applyNumberFormat="1" applyFont="1"/>
    <xf numFmtId="164" fontId="4" fillId="2" borderId="1" xfId="1" applyNumberFormat="1" applyFont="1" applyFill="1" applyBorder="1"/>
    <xf numFmtId="164" fontId="4" fillId="2" borderId="4" xfId="1" applyNumberFormat="1" applyFont="1" applyFill="1" applyBorder="1" applyAlignment="1">
      <alignment horizontal="center"/>
    </xf>
    <xf numFmtId="164" fontId="5" fillId="2" borderId="7" xfId="1" applyNumberFormat="1" applyFont="1" applyFill="1" applyBorder="1"/>
    <xf numFmtId="164" fontId="5" fillId="2" borderId="8" xfId="1" applyNumberFormat="1" applyFont="1" applyFill="1" applyBorder="1" applyAlignment="1">
      <alignment horizontal="center" wrapText="1"/>
    </xf>
    <xf numFmtId="164" fontId="5" fillId="2" borderId="9" xfId="1" applyNumberFormat="1" applyFont="1" applyFill="1" applyBorder="1" applyAlignment="1">
      <alignment horizontal="center" wrapText="1"/>
    </xf>
    <xf numFmtId="164" fontId="5" fillId="2" borderId="10" xfId="1" applyNumberFormat="1" applyFont="1" applyFill="1" applyBorder="1" applyAlignment="1">
      <alignment horizontal="center" wrapText="1"/>
    </xf>
    <xf numFmtId="164" fontId="5" fillId="2" borderId="11" xfId="1" applyNumberFormat="1" applyFont="1" applyFill="1" applyBorder="1" applyAlignment="1">
      <alignment horizontal="center" wrapText="1"/>
    </xf>
    <xf numFmtId="164" fontId="4" fillId="4" borderId="3" xfId="1" applyNumberFormat="1" applyFont="1" applyFill="1" applyBorder="1"/>
    <xf numFmtId="164" fontId="4" fillId="4" borderId="0" xfId="1" applyNumberFormat="1" applyFont="1" applyFill="1" applyBorder="1"/>
    <xf numFmtId="164" fontId="5" fillId="4" borderId="3" xfId="1" applyNumberFormat="1" applyFont="1" applyFill="1" applyBorder="1"/>
    <xf numFmtId="164" fontId="4" fillId="4" borderId="13" xfId="1" applyNumberFormat="1" applyFont="1" applyFill="1" applyBorder="1"/>
    <xf numFmtId="164" fontId="4" fillId="4" borderId="6" xfId="1" applyNumberFormat="1" applyFont="1" applyFill="1" applyBorder="1"/>
    <xf numFmtId="164" fontId="5" fillId="4" borderId="13" xfId="1" applyNumberFormat="1" applyFont="1" applyFill="1" applyBorder="1"/>
    <xf numFmtId="164" fontId="5" fillId="4" borderId="0" xfId="1" applyNumberFormat="1" applyFont="1" applyFill="1" applyBorder="1"/>
    <xf numFmtId="164" fontId="4" fillId="2" borderId="13" xfId="1" applyNumberFormat="1" applyFont="1" applyFill="1" applyBorder="1"/>
    <xf numFmtId="164" fontId="4" fillId="2" borderId="0" xfId="1" applyNumberFormat="1" applyFont="1" applyFill="1" applyBorder="1"/>
    <xf numFmtId="164" fontId="5" fillId="2" borderId="13" xfId="1" applyNumberFormat="1" applyFont="1" applyFill="1" applyBorder="1"/>
    <xf numFmtId="164" fontId="6" fillId="2" borderId="13" xfId="1" applyNumberFormat="1" applyFont="1" applyFill="1" applyBorder="1"/>
    <xf numFmtId="164" fontId="4" fillId="2" borderId="6" xfId="1" applyNumberFormat="1" applyFont="1" applyFill="1" applyBorder="1"/>
    <xf numFmtId="164" fontId="6" fillId="4" borderId="13" xfId="1" applyNumberFormat="1" applyFont="1" applyFill="1" applyBorder="1"/>
    <xf numFmtId="164" fontId="6" fillId="4" borderId="0" xfId="1" applyNumberFormat="1" applyFont="1" applyFill="1" applyBorder="1"/>
    <xf numFmtId="164" fontId="7" fillId="4" borderId="13" xfId="1" applyNumberFormat="1" applyFont="1" applyFill="1" applyBorder="1"/>
    <xf numFmtId="164" fontId="6" fillId="2" borderId="0" xfId="1" applyNumberFormat="1" applyFont="1" applyFill="1" applyBorder="1"/>
    <xf numFmtId="164" fontId="7" fillId="2" borderId="13" xfId="1" applyNumberFormat="1" applyFont="1" applyFill="1" applyBorder="1"/>
    <xf numFmtId="164" fontId="7" fillId="4" borderId="0" xfId="1" applyNumberFormat="1" applyFont="1" applyFill="1" applyBorder="1"/>
    <xf numFmtId="164" fontId="5" fillId="4" borderId="6" xfId="1" applyNumberFormat="1" applyFont="1" applyFill="1" applyBorder="1"/>
    <xf numFmtId="164" fontId="5" fillId="0" borderId="13" xfId="1" applyNumberFormat="1" applyFont="1" applyFill="1" applyBorder="1"/>
    <xf numFmtId="164" fontId="4" fillId="0" borderId="0" xfId="1" applyNumberFormat="1" applyFont="1" applyFill="1" applyBorder="1"/>
    <xf numFmtId="164" fontId="6" fillId="0" borderId="13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4" fontId="5" fillId="2" borderId="10" xfId="1" applyNumberFormat="1" applyFont="1" applyFill="1" applyBorder="1"/>
    <xf numFmtId="164" fontId="4" fillId="4" borderId="5" xfId="1" applyNumberFormat="1" applyFont="1" applyFill="1" applyBorder="1"/>
    <xf numFmtId="164" fontId="8" fillId="4" borderId="0" xfId="1" applyNumberFormat="1" applyFont="1" applyFill="1" applyBorder="1"/>
    <xf numFmtId="164" fontId="9" fillId="4" borderId="0" xfId="1" applyNumberFormat="1" applyFont="1" applyFill="1" applyBorder="1"/>
    <xf numFmtId="164" fontId="4" fillId="4" borderId="0" xfId="1" applyNumberFormat="1" applyFont="1" applyFill="1" applyBorder="1" applyAlignment="1">
      <alignment horizontal="right"/>
    </xf>
    <xf numFmtId="164" fontId="7" fillId="2" borderId="9" xfId="1" applyNumberFormat="1" applyFont="1" applyFill="1" applyBorder="1" applyAlignment="1">
      <alignment horizontal="center" wrapText="1"/>
    </xf>
    <xf numFmtId="164" fontId="7" fillId="2" borderId="11" xfId="1" applyNumberFormat="1" applyFont="1" applyFill="1" applyBorder="1" applyAlignment="1">
      <alignment horizontal="center" wrapText="1"/>
    </xf>
    <xf numFmtId="164" fontId="5" fillId="2" borderId="12" xfId="1" applyNumberFormat="1" applyFont="1" applyFill="1" applyBorder="1" applyAlignment="1">
      <alignment horizontal="center" wrapText="1"/>
    </xf>
    <xf numFmtId="164" fontId="0" fillId="0" borderId="0" xfId="1" applyNumberFormat="1" applyFont="1" applyAlignment="1">
      <alignment wrapText="1"/>
    </xf>
    <xf numFmtId="164" fontId="6" fillId="4" borderId="13" xfId="1" applyNumberFormat="1" applyFont="1" applyFill="1" applyBorder="1" applyAlignment="1">
      <alignment wrapText="1"/>
    </xf>
    <xf numFmtId="164" fontId="6" fillId="4" borderId="0" xfId="1" applyNumberFormat="1" applyFont="1" applyFill="1" applyBorder="1" applyAlignment="1">
      <alignment wrapText="1"/>
    </xf>
    <xf numFmtId="164" fontId="7" fillId="4" borderId="13" xfId="1" applyNumberFormat="1" applyFont="1" applyFill="1" applyBorder="1" applyAlignment="1">
      <alignment wrapText="1"/>
    </xf>
    <xf numFmtId="164" fontId="2" fillId="0" borderId="0" xfId="1" applyNumberFormat="1" applyFont="1"/>
    <xf numFmtId="164" fontId="7" fillId="0" borderId="13" xfId="1" applyNumberFormat="1" applyFont="1" applyFill="1" applyBorder="1"/>
    <xf numFmtId="164" fontId="0" fillId="0" borderId="0" xfId="1" applyNumberFormat="1" applyFont="1" applyFill="1"/>
    <xf numFmtId="49" fontId="5" fillId="2" borderId="14" xfId="0" applyNumberFormat="1" applyFont="1" applyFill="1" applyBorder="1" applyAlignment="1">
      <alignment horizontal="center"/>
    </xf>
    <xf numFmtId="0" fontId="4" fillId="4" borderId="0" xfId="0" applyFont="1" applyFill="1"/>
    <xf numFmtId="164" fontId="4" fillId="2" borderId="0" xfId="0" applyNumberFormat="1" applyFont="1" applyFill="1"/>
    <xf numFmtId="164" fontId="4" fillId="4" borderId="0" xfId="0" applyNumberFormat="1" applyFont="1" applyFill="1"/>
    <xf numFmtId="164" fontId="5" fillId="4" borderId="0" xfId="0" applyNumberFormat="1" applyFont="1" applyFill="1"/>
    <xf numFmtId="164" fontId="5" fillId="2" borderId="9" xfId="0" applyNumberFormat="1" applyFont="1" applyFill="1" applyBorder="1"/>
    <xf numFmtId="0" fontId="4" fillId="2" borderId="0" xfId="0" applyFont="1" applyFill="1"/>
    <xf numFmtId="0" fontId="7" fillId="4" borderId="0" xfId="11" applyFont="1" applyFill="1"/>
    <xf numFmtId="0" fontId="6" fillId="4" borderId="1" xfId="12" applyFill="1" applyBorder="1"/>
    <xf numFmtId="0" fontId="6" fillId="4" borderId="5" xfId="13" applyFill="1" applyBorder="1"/>
    <xf numFmtId="0" fontId="6" fillId="4" borderId="5" xfId="14" applyFill="1" applyBorder="1"/>
    <xf numFmtId="0" fontId="7" fillId="2" borderId="8" xfId="15" applyFont="1" applyFill="1" applyBorder="1"/>
    <xf numFmtId="0" fontId="7" fillId="2" borderId="8" xfId="6" applyFont="1" applyFill="1" applyBorder="1"/>
    <xf numFmtId="164" fontId="4" fillId="4" borderId="2" xfId="0" applyNumberFormat="1" applyFont="1" applyFill="1" applyBorder="1"/>
    <xf numFmtId="164" fontId="4" fillId="4" borderId="4" xfId="0" applyNumberFormat="1" applyFont="1" applyFill="1" applyBorder="1"/>
    <xf numFmtId="164" fontId="4" fillId="4" borderId="6" xfId="0" applyNumberFormat="1" applyFont="1" applyFill="1" applyBorder="1"/>
    <xf numFmtId="164" fontId="5" fillId="2" borderId="10" xfId="0" applyNumberFormat="1" applyFont="1" applyFill="1" applyBorder="1"/>
    <xf numFmtId="164" fontId="4" fillId="4" borderId="12" xfId="0" applyNumberFormat="1" applyFont="1" applyFill="1" applyBorder="1"/>
    <xf numFmtId="164" fontId="4" fillId="4" borderId="14" xfId="0" applyNumberFormat="1" applyFont="1" applyFill="1" applyBorder="1"/>
    <xf numFmtId="3" fontId="4" fillId="4" borderId="0" xfId="0" applyNumberFormat="1" applyFont="1" applyFill="1"/>
    <xf numFmtId="164" fontId="4" fillId="4" borderId="4" xfId="1" applyNumberFormat="1" applyFont="1" applyFill="1" applyBorder="1"/>
    <xf numFmtId="164" fontId="5" fillId="4" borderId="6" xfId="0" applyNumberFormat="1" applyFont="1" applyFill="1" applyBorder="1"/>
    <xf numFmtId="0" fontId="4" fillId="4" borderId="6" xfId="0" applyFont="1" applyFill="1" applyBorder="1"/>
    <xf numFmtId="164" fontId="7" fillId="2" borderId="10" xfId="1" applyNumberFormat="1" applyFont="1" applyFill="1" applyBorder="1"/>
    <xf numFmtId="164" fontId="4" fillId="4" borderId="0" xfId="0" applyNumberFormat="1" applyFont="1" applyFill="1" applyAlignment="1">
      <alignment horizontal="right"/>
    </xf>
    <xf numFmtId="164" fontId="0" fillId="0" borderId="14" xfId="1" applyNumberFormat="1" applyFont="1" applyBorder="1"/>
    <xf numFmtId="164" fontId="7" fillId="2" borderId="7" xfId="1" applyNumberFormat="1" applyFont="1" applyFill="1" applyBorder="1" applyAlignment="1">
      <alignment wrapText="1"/>
    </xf>
    <xf numFmtId="164" fontId="5" fillId="2" borderId="0" xfId="0" applyNumberFormat="1" applyFont="1" applyFill="1"/>
    <xf numFmtId="0" fontId="4" fillId="2" borderId="1" xfId="0" applyFont="1" applyFill="1" applyBorder="1"/>
    <xf numFmtId="164" fontId="0" fillId="0" borderId="0" xfId="1" applyNumberFormat="1" applyFont="1" applyBorder="1"/>
    <xf numFmtId="0" fontId="4" fillId="2" borderId="2" xfId="0" applyFont="1" applyFill="1" applyBorder="1"/>
    <xf numFmtId="0" fontId="4" fillId="4" borderId="2" xfId="0" applyFont="1" applyFill="1" applyBorder="1"/>
    <xf numFmtId="164" fontId="5" fillId="2" borderId="2" xfId="0" applyNumberFormat="1" applyFont="1" applyFill="1" applyBorder="1"/>
    <xf numFmtId="164" fontId="4" fillId="4" borderId="2" xfId="1" applyNumberFormat="1" applyFont="1" applyFill="1" applyBorder="1"/>
    <xf numFmtId="3" fontId="4" fillId="4" borderId="2" xfId="0" applyNumberFormat="1" applyFont="1" applyFill="1" applyBorder="1"/>
    <xf numFmtId="164" fontId="0" fillId="0" borderId="2" xfId="1" applyNumberFormat="1" applyFont="1" applyBorder="1"/>
    <xf numFmtId="164" fontId="6" fillId="4" borderId="2" xfId="0" applyNumberFormat="1" applyFont="1" applyFill="1" applyBorder="1"/>
    <xf numFmtId="164" fontId="6" fillId="4" borderId="0" xfId="0" applyNumberFormat="1" applyFont="1" applyFill="1"/>
    <xf numFmtId="164" fontId="6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164" fontId="7" fillId="4" borderId="0" xfId="0" applyNumberFormat="1" applyFont="1" applyFill="1"/>
    <xf numFmtId="164" fontId="7" fillId="2" borderId="2" xfId="0" applyNumberFormat="1" applyFont="1" applyFill="1" applyBorder="1"/>
    <xf numFmtId="167" fontId="6" fillId="4" borderId="0" xfId="0" applyNumberFormat="1" applyFont="1" applyFill="1"/>
    <xf numFmtId="17" fontId="7" fillId="2" borderId="14" xfId="0" quotePrefix="1" applyNumberFormat="1" applyFont="1" applyFill="1" applyBorder="1" applyAlignment="1">
      <alignment horizontal="right"/>
    </xf>
    <xf numFmtId="164" fontId="7" fillId="2" borderId="9" xfId="0" applyNumberFormat="1" applyFont="1" applyFill="1" applyBorder="1"/>
    <xf numFmtId="3" fontId="5" fillId="2" borderId="9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3" fontId="4" fillId="4" borderId="4" xfId="0" applyNumberFormat="1" applyFont="1" applyFill="1" applyBorder="1"/>
    <xf numFmtId="3" fontId="4" fillId="4" borderId="6" xfId="0" applyNumberFormat="1" applyFont="1" applyFill="1" applyBorder="1"/>
    <xf numFmtId="164" fontId="5" fillId="3" borderId="3" xfId="1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7" fillId="4" borderId="14" xfId="11" applyFont="1" applyFill="1" applyBorder="1"/>
    <xf numFmtId="0" fontId="4" fillId="0" borderId="14" xfId="0" applyFont="1" applyBorder="1" applyAlignment="1">
      <alignment wrapText="1"/>
    </xf>
    <xf numFmtId="3" fontId="4" fillId="4" borderId="14" xfId="0" applyNumberFormat="1" applyFont="1" applyFill="1" applyBorder="1"/>
    <xf numFmtId="164" fontId="6" fillId="4" borderId="14" xfId="0" applyNumberFormat="1" applyFont="1" applyFill="1" applyBorder="1"/>
    <xf numFmtId="3" fontId="4" fillId="4" borderId="12" xfId="0" applyNumberFormat="1" applyFont="1" applyFill="1" applyBorder="1"/>
    <xf numFmtId="164" fontId="3" fillId="0" borderId="9" xfId="1" applyNumberFormat="1" applyFont="1" applyFill="1" applyBorder="1" applyAlignment="1">
      <alignment horizontal="left" vertical="top"/>
    </xf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4" borderId="0" xfId="0" applyNumberFormat="1" applyFont="1" applyFill="1" applyAlignment="1">
      <alignment horizontal="right"/>
    </xf>
    <xf numFmtId="3" fontId="5" fillId="0" borderId="0" xfId="0" applyNumberFormat="1" applyFont="1"/>
    <xf numFmtId="3" fontId="5" fillId="4" borderId="0" xfId="0" applyNumberFormat="1" applyFont="1" applyFill="1"/>
    <xf numFmtId="3" fontId="5" fillId="2" borderId="9" xfId="0" applyNumberFormat="1" applyFont="1" applyFill="1" applyBorder="1"/>
    <xf numFmtId="3" fontId="0" fillId="0" borderId="0" xfId="1" applyNumberFormat="1" applyFont="1" applyBorder="1"/>
    <xf numFmtId="3" fontId="5" fillId="2" borderId="14" xfId="0" applyNumberFormat="1" applyFont="1" applyFill="1" applyBorder="1" applyAlignment="1">
      <alignment horizontal="center"/>
    </xf>
    <xf numFmtId="3" fontId="0" fillId="0" borderId="0" xfId="1" applyNumberFormat="1" applyFont="1"/>
    <xf numFmtId="3" fontId="0" fillId="0" borderId="14" xfId="1" applyNumberFormat="1" applyFont="1" applyBorder="1"/>
    <xf numFmtId="3" fontId="5" fillId="2" borderId="14" xfId="0" applyNumberFormat="1" applyFont="1" applyFill="1" applyBorder="1"/>
    <xf numFmtId="3" fontId="5" fillId="0" borderId="0" xfId="0" applyNumberFormat="1" applyFont="1" applyAlignment="1">
      <alignment horizontal="right"/>
    </xf>
    <xf numFmtId="3" fontId="5" fillId="0" borderId="9" xfId="0" applyNumberFormat="1" applyFont="1" applyBorder="1"/>
    <xf numFmtId="3" fontId="4" fillId="0" borderId="2" xfId="0" applyNumberFormat="1" applyFont="1" applyBorder="1"/>
    <xf numFmtId="3" fontId="5" fillId="2" borderId="9" xfId="1" applyNumberFormat="1" applyFont="1" applyFill="1" applyBorder="1"/>
    <xf numFmtId="164" fontId="46" fillId="4" borderId="0" xfId="0" applyNumberFormat="1" applyFont="1" applyFill="1"/>
    <xf numFmtId="17" fontId="5" fillId="2" borderId="0" xfId="0" quotePrefix="1" applyNumberFormat="1" applyFont="1" applyFill="1" applyAlignment="1">
      <alignment horizontal="right"/>
    </xf>
    <xf numFmtId="17" fontId="5" fillId="2" borderId="14" xfId="0" quotePrefix="1" applyNumberFormat="1" applyFont="1" applyFill="1" applyBorder="1" applyAlignment="1">
      <alignment horizontal="right"/>
    </xf>
    <xf numFmtId="164" fontId="5" fillId="2" borderId="12" xfId="1" applyNumberFormat="1" applyFont="1" applyFill="1" applyBorder="1" applyAlignment="1">
      <alignment horizontal="right" wrapText="1"/>
    </xf>
    <xf numFmtId="49" fontId="5" fillId="2" borderId="14" xfId="0" applyNumberFormat="1" applyFont="1" applyFill="1" applyBorder="1" applyAlignment="1">
      <alignment horizontal="right"/>
    </xf>
    <xf numFmtId="164" fontId="4" fillId="2" borderId="0" xfId="0" quotePrefix="1" applyNumberFormat="1" applyFont="1" applyFill="1" applyAlignment="1">
      <alignment horizontal="right"/>
    </xf>
    <xf numFmtId="164" fontId="46" fillId="4" borderId="0" xfId="0" applyNumberFormat="1" applyFont="1" applyFill="1" applyAlignment="1">
      <alignment horizontal="right"/>
    </xf>
    <xf numFmtId="3" fontId="9" fillId="4" borderId="0" xfId="0" applyNumberFormat="1" applyFont="1" applyFill="1"/>
    <xf numFmtId="49" fontId="5" fillId="2" borderId="0" xfId="0" applyNumberFormat="1" applyFont="1" applyFill="1" applyAlignment="1">
      <alignment horizontal="right"/>
    </xf>
    <xf numFmtId="0" fontId="48" fillId="2" borderId="0" xfId="0" applyFont="1" applyFill="1"/>
    <xf numFmtId="3" fontId="4" fillId="0" borderId="14" xfId="0" applyNumberFormat="1" applyFont="1" applyBorder="1"/>
    <xf numFmtId="3" fontId="5" fillId="4" borderId="14" xfId="0" applyNumberFormat="1" applyFont="1" applyFill="1" applyBorder="1"/>
    <xf numFmtId="3" fontId="5" fillId="0" borderId="14" xfId="0" applyNumberFormat="1" applyFont="1" applyBorder="1"/>
    <xf numFmtId="164" fontId="4" fillId="4" borderId="14" xfId="0" applyNumberFormat="1" applyFont="1" applyFill="1" applyBorder="1" applyAlignment="1">
      <alignment horizontal="right"/>
    </xf>
    <xf numFmtId="0" fontId="48" fillId="2" borderId="2" xfId="0" applyFont="1" applyFill="1" applyBorder="1"/>
    <xf numFmtId="49" fontId="5" fillId="2" borderId="0" xfId="0" quotePrefix="1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6" fillId="0" borderId="0" xfId="1" applyNumberFormat="1" applyFont="1" applyFill="1" applyBorder="1"/>
    <xf numFmtId="164" fontId="4" fillId="0" borderId="6" xfId="1" applyNumberFormat="1" applyFont="1" applyFill="1" applyBorder="1"/>
    <xf numFmtId="164" fontId="4" fillId="0" borderId="0" xfId="0" applyNumberFormat="1" applyFont="1"/>
    <xf numFmtId="164" fontId="6" fillId="0" borderId="0" xfId="0" applyNumberFormat="1" applyFont="1"/>
    <xf numFmtId="164" fontId="4" fillId="0" borderId="13" xfId="1" applyNumberFormat="1" applyFont="1" applyFill="1" applyBorder="1"/>
    <xf numFmtId="164" fontId="4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Fill="1" applyBorder="1"/>
    <xf numFmtId="164" fontId="5" fillId="0" borderId="6" xfId="1" applyNumberFormat="1" applyFont="1" applyFill="1" applyBorder="1"/>
    <xf numFmtId="164" fontId="5" fillId="0" borderId="0" xfId="0" applyNumberFormat="1" applyFont="1"/>
    <xf numFmtId="164" fontId="7" fillId="0" borderId="0" xfId="0" applyNumberFormat="1" applyFont="1"/>
    <xf numFmtId="164" fontId="2" fillId="0" borderId="0" xfId="1" applyNumberFormat="1" applyFont="1" applyFill="1"/>
    <xf numFmtId="164" fontId="0" fillId="2" borderId="0" xfId="1" applyNumberFormat="1" applyFont="1" applyFill="1"/>
    <xf numFmtId="164" fontId="4" fillId="0" borderId="0" xfId="0" quotePrefix="1" applyNumberFormat="1" applyFont="1"/>
    <xf numFmtId="164" fontId="4" fillId="4" borderId="0" xfId="0" quotePrefix="1" applyNumberFormat="1" applyFont="1" applyFill="1" applyAlignment="1">
      <alignment horizontal="right"/>
    </xf>
    <xf numFmtId="3" fontId="5" fillId="4" borderId="0" xfId="0" quotePrefix="1" applyNumberFormat="1" applyFont="1" applyFill="1"/>
    <xf numFmtId="3" fontId="4" fillId="0" borderId="0" xfId="0" quotePrefix="1" applyNumberFormat="1" applyFont="1" applyAlignment="1">
      <alignment horizontal="right"/>
    </xf>
    <xf numFmtId="3" fontId="4" fillId="0" borderId="0" xfId="1" applyNumberFormat="1" applyFont="1" applyBorder="1"/>
    <xf numFmtId="164" fontId="4" fillId="0" borderId="0" xfId="1" applyNumberFormat="1" applyFont="1" applyFill="1"/>
    <xf numFmtId="164" fontId="4" fillId="0" borderId="14" xfId="1" applyNumberFormat="1" applyFont="1" applyBorder="1"/>
    <xf numFmtId="167" fontId="6" fillId="4" borderId="0" xfId="0" applyNumberFormat="1" applyFont="1" applyFill="1" applyAlignment="1">
      <alignment horizontal="right"/>
    </xf>
    <xf numFmtId="164" fontId="0" fillId="4" borderId="0" xfId="1" applyNumberFormat="1" applyFont="1" applyFill="1"/>
    <xf numFmtId="164" fontId="0" fillId="4" borderId="0" xfId="1" applyNumberFormat="1" applyFont="1" applyFill="1" applyAlignment="1">
      <alignment horizontal="right"/>
    </xf>
    <xf numFmtId="3" fontId="0" fillId="4" borderId="0" xfId="1" applyNumberFormat="1" applyFont="1" applyFill="1" applyAlignment="1">
      <alignment horizontal="right"/>
    </xf>
    <xf numFmtId="3" fontId="0" fillId="4" borderId="0" xfId="1" applyNumberFormat="1" applyFont="1" applyFill="1" applyBorder="1"/>
    <xf numFmtId="3" fontId="0" fillId="4" borderId="0" xfId="1" applyNumberFormat="1" applyFont="1" applyFill="1"/>
    <xf numFmtId="3" fontId="4" fillId="4" borderId="0" xfId="1" applyNumberFormat="1" applyFont="1" applyFill="1"/>
    <xf numFmtId="3" fontId="5" fillId="4" borderId="0" xfId="0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0" fontId="47" fillId="0" borderId="2" xfId="0" quotePrefix="1" applyFont="1" applyBorder="1" applyAlignment="1">
      <alignment horizontal="left" vertical="top" wrapText="1"/>
    </xf>
  </cellXfs>
  <cellStyles count="6341">
    <cellStyle name="20% - Accent1" xfId="76" xr:uid="{00000000-0005-0000-0000-000000000000}"/>
    <cellStyle name="20% - Accent1 2" xfId="1696" xr:uid="{00000000-0005-0000-0000-000001000000}"/>
    <cellStyle name="20% - Accent1 2 2" xfId="3091" xr:uid="{00000000-0005-0000-0000-000002000000}"/>
    <cellStyle name="20% - Accent1 3" xfId="1697" xr:uid="{00000000-0005-0000-0000-000003000000}"/>
    <cellStyle name="20% - Accent1 3 2" xfId="3092" xr:uid="{00000000-0005-0000-0000-000004000000}"/>
    <cellStyle name="20% - Accent1_Balansetall" xfId="4775" xr:uid="{2C64C752-EEF3-4827-A8D6-E7686FC79C6D}"/>
    <cellStyle name="20% - Accent2" xfId="77" xr:uid="{00000000-0005-0000-0000-000005000000}"/>
    <cellStyle name="20% - Accent2 2" xfId="1698" xr:uid="{00000000-0005-0000-0000-000006000000}"/>
    <cellStyle name="20% - Accent2 2 2" xfId="3093" xr:uid="{00000000-0005-0000-0000-000007000000}"/>
    <cellStyle name="20% - Accent2 3" xfId="1699" xr:uid="{00000000-0005-0000-0000-000008000000}"/>
    <cellStyle name="20% - Accent2 3 2" xfId="3094" xr:uid="{00000000-0005-0000-0000-000009000000}"/>
    <cellStyle name="20% - Accent2_Balansetall" xfId="4776" xr:uid="{EA3DBD03-416E-493D-A0D7-E91C123DEE8D}"/>
    <cellStyle name="20% - Accent3" xfId="78" xr:uid="{00000000-0005-0000-0000-00000A000000}"/>
    <cellStyle name="20% - Accent3 2" xfId="1700" xr:uid="{00000000-0005-0000-0000-00000B000000}"/>
    <cellStyle name="20% - Accent3 2 2" xfId="3095" xr:uid="{00000000-0005-0000-0000-00000C000000}"/>
    <cellStyle name="20% - Accent3 3" xfId="1701" xr:uid="{00000000-0005-0000-0000-00000D000000}"/>
    <cellStyle name="20% - Accent3 3 2" xfId="3096" xr:uid="{00000000-0005-0000-0000-00000E000000}"/>
    <cellStyle name="20% - Accent3_Balansetall" xfId="4777" xr:uid="{4697E430-977B-4C6A-BF8B-ADF64A3F9315}"/>
    <cellStyle name="20% - Accent4" xfId="79" xr:uid="{00000000-0005-0000-0000-00000F000000}"/>
    <cellStyle name="20% - Accent4 2" xfId="1702" xr:uid="{00000000-0005-0000-0000-000010000000}"/>
    <cellStyle name="20% - Accent4 2 2" xfId="3097" xr:uid="{00000000-0005-0000-0000-000011000000}"/>
    <cellStyle name="20% - Accent4 3" xfId="1703" xr:uid="{00000000-0005-0000-0000-000012000000}"/>
    <cellStyle name="20% - Accent4 3 2" xfId="3098" xr:uid="{00000000-0005-0000-0000-000013000000}"/>
    <cellStyle name="20% - Accent4_Balansetall" xfId="4778" xr:uid="{B932C57D-2D65-4629-A4D1-D40A93623462}"/>
    <cellStyle name="20% - Accent5" xfId="80" xr:uid="{00000000-0005-0000-0000-000014000000}"/>
    <cellStyle name="20% - Accent5 2" xfId="1704" xr:uid="{00000000-0005-0000-0000-000015000000}"/>
    <cellStyle name="20% - Accent5 2 2" xfId="3099" xr:uid="{00000000-0005-0000-0000-000016000000}"/>
    <cellStyle name="20% - Accent5 3" xfId="1705" xr:uid="{00000000-0005-0000-0000-000017000000}"/>
    <cellStyle name="20% - Accent5 3 2" xfId="3100" xr:uid="{00000000-0005-0000-0000-000018000000}"/>
    <cellStyle name="20% - Accent5_Balansetall" xfId="4779" xr:uid="{89E6DA9F-E593-4BDB-AA93-A06045ECFBB7}"/>
    <cellStyle name="20% - Accent6" xfId="81" xr:uid="{00000000-0005-0000-0000-000019000000}"/>
    <cellStyle name="20% - Accent6 2" xfId="1706" xr:uid="{00000000-0005-0000-0000-00001A000000}"/>
    <cellStyle name="20% - Accent6 2 2" xfId="3101" xr:uid="{00000000-0005-0000-0000-00001B000000}"/>
    <cellStyle name="20% - Accent6 3" xfId="1707" xr:uid="{00000000-0005-0000-0000-00001C000000}"/>
    <cellStyle name="20% - Accent6 3 2" xfId="3102" xr:uid="{00000000-0005-0000-0000-00001D000000}"/>
    <cellStyle name="20% - Accent6_Balansetall" xfId="4780" xr:uid="{574034FB-987B-41B8-B2D1-28EA0CA9D168}"/>
    <cellStyle name="20% - uthevingsfarge 1" xfId="746" xr:uid="{00000000-0005-0000-0000-00001E000000}"/>
    <cellStyle name="20% - uthevingsfarge 1 10" xfId="117" xr:uid="{00000000-0005-0000-0000-00001F000000}"/>
    <cellStyle name="20% - uthevingsfarge 1 10 2" xfId="1378" xr:uid="{00000000-0005-0000-0000-000020000000}"/>
    <cellStyle name="20% - uthevingsfarge 1 10 2 2" xfId="1708" xr:uid="{00000000-0005-0000-0000-000021000000}"/>
    <cellStyle name="20% - uthevingsfarge 1 10 2 2 2" xfId="3103" xr:uid="{00000000-0005-0000-0000-000022000000}"/>
    <cellStyle name="20% - uthevingsfarge 1 10 2 3" xfId="1709" xr:uid="{00000000-0005-0000-0000-000023000000}"/>
    <cellStyle name="20% - uthevingsfarge 1 10 2 4" xfId="4457" xr:uid="{00000000-0005-0000-0000-000024000000}"/>
    <cellStyle name="20% - uthevingsfarge 1 10 2_Balansetall" xfId="4783" xr:uid="{9AFA4CCB-3DB6-4FC7-AB2A-371D85962CC2}"/>
    <cellStyle name="20% - uthevingsfarge 1 10 3" xfId="930" xr:uid="{00000000-0005-0000-0000-000026000000}"/>
    <cellStyle name="20% - uthevingsfarge 1 10 3 2" xfId="1710" xr:uid="{00000000-0005-0000-0000-000027000000}"/>
    <cellStyle name="20% - uthevingsfarge 1 10 3 3" xfId="3997" xr:uid="{00000000-0005-0000-0000-000028000000}"/>
    <cellStyle name="20% - uthevingsfarge 1 10 3_Balansetall" xfId="4784" xr:uid="{FB2216EC-9D75-4DCD-8349-9F706FFA62F7}"/>
    <cellStyle name="20% - uthevingsfarge 1 10 4" xfId="1711" xr:uid="{00000000-0005-0000-0000-00002A000000}"/>
    <cellStyle name="20% - uthevingsfarge 1 10 5" xfId="3537" xr:uid="{00000000-0005-0000-0000-00002B000000}"/>
    <cellStyle name="20% - uthevingsfarge 1 10_Balansetall" xfId="4782" xr:uid="{4EA5247C-E0A0-48A5-868B-65132A7B21ED}"/>
    <cellStyle name="20% - uthevingsfarge 1 11" xfId="118" xr:uid="{00000000-0005-0000-0000-00002D000000}"/>
    <cellStyle name="20% - uthevingsfarge 1 11 2" xfId="1387" xr:uid="{00000000-0005-0000-0000-00002E000000}"/>
    <cellStyle name="20% - uthevingsfarge 1 11 2 2" xfId="1712" xr:uid="{00000000-0005-0000-0000-00002F000000}"/>
    <cellStyle name="20% - uthevingsfarge 1 11 2 3" xfId="4466" xr:uid="{00000000-0005-0000-0000-000030000000}"/>
    <cellStyle name="20% - uthevingsfarge 1 11 2_Balansetall" xfId="4786" xr:uid="{4C96B4DB-5900-49D0-BA03-27002221B313}"/>
    <cellStyle name="20% - uthevingsfarge 1 11 3" xfId="939" xr:uid="{00000000-0005-0000-0000-000032000000}"/>
    <cellStyle name="20% - uthevingsfarge 1 11 3 2" xfId="4006" xr:uid="{00000000-0005-0000-0000-000033000000}"/>
    <cellStyle name="20% - uthevingsfarge 1 11 3_Balansetall" xfId="4787" xr:uid="{B9EC197A-3953-4B9A-9B9B-7CCD19BE2A3A}"/>
    <cellStyle name="20% - uthevingsfarge 1 11 4" xfId="1713" xr:uid="{00000000-0005-0000-0000-000034000000}"/>
    <cellStyle name="20% - uthevingsfarge 1 11 5" xfId="3546" xr:uid="{00000000-0005-0000-0000-000035000000}"/>
    <cellStyle name="20% - uthevingsfarge 1 11_Balansetall" xfId="4785" xr:uid="{9E1969E5-6E3C-4E52-8E1D-44B022598799}"/>
    <cellStyle name="20% - uthevingsfarge 1 12" xfId="119" xr:uid="{00000000-0005-0000-0000-000037000000}"/>
    <cellStyle name="20% - uthevingsfarge 1 12 2" xfId="1389" xr:uid="{00000000-0005-0000-0000-000038000000}"/>
    <cellStyle name="20% - uthevingsfarge 1 12 2 2" xfId="1714" xr:uid="{00000000-0005-0000-0000-000039000000}"/>
    <cellStyle name="20% - uthevingsfarge 1 12 2 3" xfId="4468" xr:uid="{00000000-0005-0000-0000-00003A000000}"/>
    <cellStyle name="20% - uthevingsfarge 1 12 2_Balansetall" xfId="4789" xr:uid="{5DE32298-8B83-427F-9C07-6E5DB1EC4595}"/>
    <cellStyle name="20% - uthevingsfarge 1 12 3" xfId="941" xr:uid="{00000000-0005-0000-0000-00003C000000}"/>
    <cellStyle name="20% - uthevingsfarge 1 12 3 2" xfId="4008" xr:uid="{00000000-0005-0000-0000-00003D000000}"/>
    <cellStyle name="20% - uthevingsfarge 1 12 3_Balansetall" xfId="4790" xr:uid="{CD440C1E-9FB7-4A6A-A79E-A145AA041377}"/>
    <cellStyle name="20% - uthevingsfarge 1 12 4" xfId="1715" xr:uid="{00000000-0005-0000-0000-00003E000000}"/>
    <cellStyle name="20% - uthevingsfarge 1 12 5" xfId="3548" xr:uid="{00000000-0005-0000-0000-00003F000000}"/>
    <cellStyle name="20% - uthevingsfarge 1 12_Balansetall" xfId="4788" xr:uid="{A735A971-F0FC-401D-8E06-9F86E85DDE2C}"/>
    <cellStyle name="20% - uthevingsfarge 1 13" xfId="120" xr:uid="{00000000-0005-0000-0000-000041000000}"/>
    <cellStyle name="20% - uthevingsfarge 1 13 2" xfId="1428" xr:uid="{00000000-0005-0000-0000-000042000000}"/>
    <cellStyle name="20% - uthevingsfarge 1 13 2 2" xfId="1716" xr:uid="{00000000-0005-0000-0000-000043000000}"/>
    <cellStyle name="20% - uthevingsfarge 1 13 2 3" xfId="4507" xr:uid="{00000000-0005-0000-0000-000044000000}"/>
    <cellStyle name="20% - uthevingsfarge 1 13 2_Balansetall" xfId="4792" xr:uid="{128B687C-125F-4D5A-821F-8C523F19660A}"/>
    <cellStyle name="20% - uthevingsfarge 1 13 3" xfId="980" xr:uid="{00000000-0005-0000-0000-000046000000}"/>
    <cellStyle name="20% - uthevingsfarge 1 13 3 2" xfId="4047" xr:uid="{00000000-0005-0000-0000-000047000000}"/>
    <cellStyle name="20% - uthevingsfarge 1 13 3_Balansetall" xfId="4793" xr:uid="{70382300-6E0B-4824-B5E2-C8564F16AF2F}"/>
    <cellStyle name="20% - uthevingsfarge 1 13 4" xfId="1717" xr:uid="{00000000-0005-0000-0000-000048000000}"/>
    <cellStyle name="20% - uthevingsfarge 1 13 5" xfId="3587" xr:uid="{00000000-0005-0000-0000-000049000000}"/>
    <cellStyle name="20% - uthevingsfarge 1 13_Balansetall" xfId="4791" xr:uid="{3DEB8868-589C-4945-8AE0-CCACDABDB457}"/>
    <cellStyle name="20% - uthevingsfarge 1 14" xfId="121" xr:uid="{00000000-0005-0000-0000-00004B000000}"/>
    <cellStyle name="20% - uthevingsfarge 1 14 2" xfId="1442" xr:uid="{00000000-0005-0000-0000-00004C000000}"/>
    <cellStyle name="20% - uthevingsfarge 1 14 2 2" xfId="1718" xr:uid="{00000000-0005-0000-0000-00004D000000}"/>
    <cellStyle name="20% - uthevingsfarge 1 14 2 3" xfId="4521" xr:uid="{00000000-0005-0000-0000-00004E000000}"/>
    <cellStyle name="20% - uthevingsfarge 1 14 2_Balansetall" xfId="4795" xr:uid="{B7D9D6DC-031E-42DA-9324-13973B26AAE6}"/>
    <cellStyle name="20% - uthevingsfarge 1 14 3" xfId="994" xr:uid="{00000000-0005-0000-0000-000050000000}"/>
    <cellStyle name="20% - uthevingsfarge 1 14 3 2" xfId="4061" xr:uid="{00000000-0005-0000-0000-000051000000}"/>
    <cellStyle name="20% - uthevingsfarge 1 14 3_Balansetall" xfId="4796" xr:uid="{B3C15259-144A-4893-9B9F-E778CD4900C9}"/>
    <cellStyle name="20% - uthevingsfarge 1 14 4" xfId="1719" xr:uid="{00000000-0005-0000-0000-000052000000}"/>
    <cellStyle name="20% - uthevingsfarge 1 14 5" xfId="3601" xr:uid="{00000000-0005-0000-0000-000053000000}"/>
    <cellStyle name="20% - uthevingsfarge 1 14_Balansetall" xfId="4794" xr:uid="{7EA8C01B-9131-4842-8AE6-E6C552E4A839}"/>
    <cellStyle name="20% - uthevingsfarge 1 15" xfId="122" xr:uid="{00000000-0005-0000-0000-000055000000}"/>
    <cellStyle name="20% - uthevingsfarge 1 15 2" xfId="1456" xr:uid="{00000000-0005-0000-0000-000056000000}"/>
    <cellStyle name="20% - uthevingsfarge 1 15 2 2" xfId="1720" xr:uid="{00000000-0005-0000-0000-000057000000}"/>
    <cellStyle name="20% - uthevingsfarge 1 15 2 3" xfId="4535" xr:uid="{00000000-0005-0000-0000-000058000000}"/>
    <cellStyle name="20% - uthevingsfarge 1 15 2_Balansetall" xfId="4798" xr:uid="{8CA62103-8294-45BC-98B7-42756CE57ACF}"/>
    <cellStyle name="20% - uthevingsfarge 1 15 3" xfId="1008" xr:uid="{00000000-0005-0000-0000-00005A000000}"/>
    <cellStyle name="20% - uthevingsfarge 1 15 3 2" xfId="4075" xr:uid="{00000000-0005-0000-0000-00005B000000}"/>
    <cellStyle name="20% - uthevingsfarge 1 15 3_Balansetall" xfId="4799" xr:uid="{3674A4E1-4913-4BF3-AFFA-7060730783B8}"/>
    <cellStyle name="20% - uthevingsfarge 1 15 4" xfId="1721" xr:uid="{00000000-0005-0000-0000-00005C000000}"/>
    <cellStyle name="20% - uthevingsfarge 1 15 5" xfId="3615" xr:uid="{00000000-0005-0000-0000-00005D000000}"/>
    <cellStyle name="20% - uthevingsfarge 1 15_Balansetall" xfId="4797" xr:uid="{D6372CD0-52D9-4ED5-9CAA-A3B77C559C77}"/>
    <cellStyle name="20% - uthevingsfarge 1 16" xfId="123" xr:uid="{00000000-0005-0000-0000-00005F000000}"/>
    <cellStyle name="20% - uthevingsfarge 1 16 2" xfId="1470" xr:uid="{00000000-0005-0000-0000-000060000000}"/>
    <cellStyle name="20% - uthevingsfarge 1 16 2 2" xfId="1722" xr:uid="{00000000-0005-0000-0000-000061000000}"/>
    <cellStyle name="20% - uthevingsfarge 1 16 2 3" xfId="4549" xr:uid="{00000000-0005-0000-0000-000062000000}"/>
    <cellStyle name="20% - uthevingsfarge 1 16 2_Balansetall" xfId="4801" xr:uid="{58F896F0-FF26-46C5-AA2C-27C36F9906D3}"/>
    <cellStyle name="20% - uthevingsfarge 1 16 3" xfId="1022" xr:uid="{00000000-0005-0000-0000-000064000000}"/>
    <cellStyle name="20% - uthevingsfarge 1 16 3 2" xfId="4089" xr:uid="{00000000-0005-0000-0000-000065000000}"/>
    <cellStyle name="20% - uthevingsfarge 1 16 3_Balansetall" xfId="4802" xr:uid="{93309A6F-A3D0-472D-95A2-637C59EF6FDB}"/>
    <cellStyle name="20% - uthevingsfarge 1 16 4" xfId="1723" xr:uid="{00000000-0005-0000-0000-000066000000}"/>
    <cellStyle name="20% - uthevingsfarge 1 16 5" xfId="3629" xr:uid="{00000000-0005-0000-0000-000067000000}"/>
    <cellStyle name="20% - uthevingsfarge 1 16_Balansetall" xfId="4800" xr:uid="{10674D6F-994B-4BCC-A8D9-0682E5FEF6D8}"/>
    <cellStyle name="20% - uthevingsfarge 1 17" xfId="124" xr:uid="{00000000-0005-0000-0000-000069000000}"/>
    <cellStyle name="20% - uthevingsfarge 1 17 2" xfId="1484" xr:uid="{00000000-0005-0000-0000-00006A000000}"/>
    <cellStyle name="20% - uthevingsfarge 1 17 2 2" xfId="1724" xr:uid="{00000000-0005-0000-0000-00006B000000}"/>
    <cellStyle name="20% - uthevingsfarge 1 17 2 3" xfId="4563" xr:uid="{00000000-0005-0000-0000-00006C000000}"/>
    <cellStyle name="20% - uthevingsfarge 1 17 2_Balansetall" xfId="4804" xr:uid="{E694CB4A-BC8E-4312-AE45-DA74F5DB9140}"/>
    <cellStyle name="20% - uthevingsfarge 1 17 3" xfId="1036" xr:uid="{00000000-0005-0000-0000-00006E000000}"/>
    <cellStyle name="20% - uthevingsfarge 1 17 3 2" xfId="4103" xr:uid="{00000000-0005-0000-0000-00006F000000}"/>
    <cellStyle name="20% - uthevingsfarge 1 17 3_Balansetall" xfId="4805" xr:uid="{09D663B7-8F38-4A7D-A06D-6E388F43FBEE}"/>
    <cellStyle name="20% - uthevingsfarge 1 17 4" xfId="1725" xr:uid="{00000000-0005-0000-0000-000070000000}"/>
    <cellStyle name="20% - uthevingsfarge 1 17 5" xfId="3643" xr:uid="{00000000-0005-0000-0000-000071000000}"/>
    <cellStyle name="20% - uthevingsfarge 1 17_Balansetall" xfId="4803" xr:uid="{627C9AB6-E2A0-4ED3-8A37-F64B8C231E9A}"/>
    <cellStyle name="20% - uthevingsfarge 1 18" xfId="125" xr:uid="{00000000-0005-0000-0000-000073000000}"/>
    <cellStyle name="20% - uthevingsfarge 1 18 2" xfId="1496" xr:uid="{00000000-0005-0000-0000-000074000000}"/>
    <cellStyle name="20% - uthevingsfarge 1 18 2 2" xfId="1726" xr:uid="{00000000-0005-0000-0000-000075000000}"/>
    <cellStyle name="20% - uthevingsfarge 1 18 2 3" xfId="4575" xr:uid="{00000000-0005-0000-0000-000076000000}"/>
    <cellStyle name="20% - uthevingsfarge 1 18 2_Balansetall" xfId="4807" xr:uid="{45FB3173-685E-4853-8E58-1B20CB810C65}"/>
    <cellStyle name="20% - uthevingsfarge 1 18 3" xfId="1048" xr:uid="{00000000-0005-0000-0000-000078000000}"/>
    <cellStyle name="20% - uthevingsfarge 1 18 3 2" xfId="4115" xr:uid="{00000000-0005-0000-0000-000079000000}"/>
    <cellStyle name="20% - uthevingsfarge 1 18 3_Balansetall" xfId="4808" xr:uid="{DBF12B2D-098A-48DE-8C2E-79093B0D7132}"/>
    <cellStyle name="20% - uthevingsfarge 1 18 4" xfId="1727" xr:uid="{00000000-0005-0000-0000-00007A000000}"/>
    <cellStyle name="20% - uthevingsfarge 1 18 5" xfId="3655" xr:uid="{00000000-0005-0000-0000-00007B000000}"/>
    <cellStyle name="20% - uthevingsfarge 1 18_Balansetall" xfId="4806" xr:uid="{D72BA1AC-67D7-474D-BCDC-7814B801C9C1}"/>
    <cellStyle name="20% - uthevingsfarge 1 19" xfId="126" xr:uid="{00000000-0005-0000-0000-00007D000000}"/>
    <cellStyle name="20% - uthevingsfarge 1 19 2" xfId="1506" xr:uid="{00000000-0005-0000-0000-00007E000000}"/>
    <cellStyle name="20% - uthevingsfarge 1 19 2 2" xfId="1728" xr:uid="{00000000-0005-0000-0000-00007F000000}"/>
    <cellStyle name="20% - uthevingsfarge 1 19 2 3" xfId="4585" xr:uid="{00000000-0005-0000-0000-000080000000}"/>
    <cellStyle name="20% - uthevingsfarge 1 19 2_Balansetall" xfId="4810" xr:uid="{317389B4-7E52-47B9-B82E-DDA0E5AC7863}"/>
    <cellStyle name="20% - uthevingsfarge 1 19 3" xfId="1058" xr:uid="{00000000-0005-0000-0000-000082000000}"/>
    <cellStyle name="20% - uthevingsfarge 1 19 3 2" xfId="4125" xr:uid="{00000000-0005-0000-0000-000083000000}"/>
    <cellStyle name="20% - uthevingsfarge 1 19 3_Balansetall" xfId="4811" xr:uid="{1236BE94-588F-4EE8-BE54-36904224E22F}"/>
    <cellStyle name="20% - uthevingsfarge 1 19 4" xfId="1729" xr:uid="{00000000-0005-0000-0000-000084000000}"/>
    <cellStyle name="20% - uthevingsfarge 1 19 5" xfId="3665" xr:uid="{00000000-0005-0000-0000-000085000000}"/>
    <cellStyle name="20% - uthevingsfarge 1 19_Balansetall" xfId="4809" xr:uid="{759D75C0-50F4-46F7-8CAE-4CCF7577A727}"/>
    <cellStyle name="20% - uthevingsfarge 1 2" xfId="127" xr:uid="{00000000-0005-0000-0000-000087000000}"/>
    <cellStyle name="20% - uthevingsfarge 1 2 2" xfId="1248" xr:uid="{00000000-0005-0000-0000-000088000000}"/>
    <cellStyle name="20% - uthevingsfarge 1 2 2 2" xfId="1730" xr:uid="{00000000-0005-0000-0000-000089000000}"/>
    <cellStyle name="20% - uthevingsfarge 1 2 2 2 2" xfId="3104" xr:uid="{00000000-0005-0000-0000-00008A000000}"/>
    <cellStyle name="20% - uthevingsfarge 1 2 2 3" xfId="1731" xr:uid="{00000000-0005-0000-0000-00008B000000}"/>
    <cellStyle name="20% - uthevingsfarge 1 2 2 4" xfId="4327" xr:uid="{00000000-0005-0000-0000-00008C000000}"/>
    <cellStyle name="20% - uthevingsfarge 1 2 2_Balansetall" xfId="4813" xr:uid="{F2DFC197-7E49-4C17-8233-A48FD24A0076}"/>
    <cellStyle name="20% - uthevingsfarge 1 2 3" xfId="800" xr:uid="{00000000-0005-0000-0000-00008E000000}"/>
    <cellStyle name="20% - uthevingsfarge 1 2 3 2" xfId="1732" xr:uid="{00000000-0005-0000-0000-00008F000000}"/>
    <cellStyle name="20% - uthevingsfarge 1 2 3 3" xfId="3867" xr:uid="{00000000-0005-0000-0000-000090000000}"/>
    <cellStyle name="20% - uthevingsfarge 1 2 3_Balansetall" xfId="4814" xr:uid="{80252205-A8F5-4E93-8379-6781207D4935}"/>
    <cellStyle name="20% - uthevingsfarge 1 2 4" xfId="1733" xr:uid="{00000000-0005-0000-0000-000092000000}"/>
    <cellStyle name="20% - uthevingsfarge 1 2 5" xfId="3407" xr:uid="{00000000-0005-0000-0000-000093000000}"/>
    <cellStyle name="20% - uthevingsfarge 1 2_Balansetall" xfId="4812" xr:uid="{78E29A3D-B554-4496-ACA2-C1614B0B2849}"/>
    <cellStyle name="20% - uthevingsfarge 1 20" xfId="128" xr:uid="{00000000-0005-0000-0000-000095000000}"/>
    <cellStyle name="20% - uthevingsfarge 1 20 2" xfId="1520" xr:uid="{00000000-0005-0000-0000-000096000000}"/>
    <cellStyle name="20% - uthevingsfarge 1 20 2 2" xfId="1734" xr:uid="{00000000-0005-0000-0000-000097000000}"/>
    <cellStyle name="20% - uthevingsfarge 1 20 2 3" xfId="4599" xr:uid="{00000000-0005-0000-0000-000098000000}"/>
    <cellStyle name="20% - uthevingsfarge 1 20 2_Balansetall" xfId="4816" xr:uid="{02A817D9-2E26-480A-A3EE-9CF67FDF4323}"/>
    <cellStyle name="20% - uthevingsfarge 1 20 3" xfId="1072" xr:uid="{00000000-0005-0000-0000-00009A000000}"/>
    <cellStyle name="20% - uthevingsfarge 1 20 3 2" xfId="4139" xr:uid="{00000000-0005-0000-0000-00009B000000}"/>
    <cellStyle name="20% - uthevingsfarge 1 20 3_Balansetall" xfId="4817" xr:uid="{9EBC72A7-1354-4108-8038-A2B5ECE99D12}"/>
    <cellStyle name="20% - uthevingsfarge 1 20 4" xfId="1735" xr:uid="{00000000-0005-0000-0000-00009C000000}"/>
    <cellStyle name="20% - uthevingsfarge 1 20 5" xfId="3679" xr:uid="{00000000-0005-0000-0000-00009D000000}"/>
    <cellStyle name="20% - uthevingsfarge 1 20_Balansetall" xfId="4815" xr:uid="{A17DE295-E00B-4230-857D-F18DF6994793}"/>
    <cellStyle name="20% - uthevingsfarge 1 21" xfId="129" xr:uid="{00000000-0005-0000-0000-00009F000000}"/>
    <cellStyle name="20% - uthevingsfarge 1 21 2" xfId="1532" xr:uid="{00000000-0005-0000-0000-0000A0000000}"/>
    <cellStyle name="20% - uthevingsfarge 1 21 2 2" xfId="1736" xr:uid="{00000000-0005-0000-0000-0000A1000000}"/>
    <cellStyle name="20% - uthevingsfarge 1 21 2 3" xfId="4611" xr:uid="{00000000-0005-0000-0000-0000A2000000}"/>
    <cellStyle name="20% - uthevingsfarge 1 21 2_Balansetall" xfId="4819" xr:uid="{2713A1D8-C24F-4062-8B0E-2975D7AF5FE5}"/>
    <cellStyle name="20% - uthevingsfarge 1 21 3" xfId="1084" xr:uid="{00000000-0005-0000-0000-0000A4000000}"/>
    <cellStyle name="20% - uthevingsfarge 1 21 3 2" xfId="4151" xr:uid="{00000000-0005-0000-0000-0000A5000000}"/>
    <cellStyle name="20% - uthevingsfarge 1 21 3_Balansetall" xfId="4820" xr:uid="{91724A23-97A8-4428-8196-3A12A812821B}"/>
    <cellStyle name="20% - uthevingsfarge 1 21 4" xfId="1737" xr:uid="{00000000-0005-0000-0000-0000A6000000}"/>
    <cellStyle name="20% - uthevingsfarge 1 21 5" xfId="3691" xr:uid="{00000000-0005-0000-0000-0000A7000000}"/>
    <cellStyle name="20% - uthevingsfarge 1 21_Balansetall" xfId="4818" xr:uid="{5FCA4ECE-E43A-4D9B-B532-C2E20C84EB2A}"/>
    <cellStyle name="20% - uthevingsfarge 1 22" xfId="130" xr:uid="{00000000-0005-0000-0000-0000A9000000}"/>
    <cellStyle name="20% - uthevingsfarge 1 22 2" xfId="1541" xr:uid="{00000000-0005-0000-0000-0000AA000000}"/>
    <cellStyle name="20% - uthevingsfarge 1 22 2 2" xfId="1738" xr:uid="{00000000-0005-0000-0000-0000AB000000}"/>
    <cellStyle name="20% - uthevingsfarge 1 22 2 3" xfId="4620" xr:uid="{00000000-0005-0000-0000-0000AC000000}"/>
    <cellStyle name="20% - uthevingsfarge 1 22 2_Balansetall" xfId="4822" xr:uid="{E25B6E3D-6011-46AD-B721-FED5053FB917}"/>
    <cellStyle name="20% - uthevingsfarge 1 22 3" xfId="1093" xr:uid="{00000000-0005-0000-0000-0000AE000000}"/>
    <cellStyle name="20% - uthevingsfarge 1 22 3 2" xfId="4160" xr:uid="{00000000-0005-0000-0000-0000AF000000}"/>
    <cellStyle name="20% - uthevingsfarge 1 22 3_Balansetall" xfId="4823" xr:uid="{44BAB353-3009-4D48-9FAF-B932CF4CE37D}"/>
    <cellStyle name="20% - uthevingsfarge 1 22 4" xfId="1739" xr:uid="{00000000-0005-0000-0000-0000B0000000}"/>
    <cellStyle name="20% - uthevingsfarge 1 22 5" xfId="3700" xr:uid="{00000000-0005-0000-0000-0000B1000000}"/>
    <cellStyle name="20% - uthevingsfarge 1 22_Balansetall" xfId="4821" xr:uid="{A227471B-3EFE-4787-82AF-6C5882B3B17B}"/>
    <cellStyle name="20% - uthevingsfarge 1 23" xfId="131" xr:uid="{00000000-0005-0000-0000-0000B3000000}"/>
    <cellStyle name="20% - uthevingsfarge 1 23 2" xfId="1543" xr:uid="{00000000-0005-0000-0000-0000B4000000}"/>
    <cellStyle name="20% - uthevingsfarge 1 23 2 2" xfId="1740" xr:uid="{00000000-0005-0000-0000-0000B5000000}"/>
    <cellStyle name="20% - uthevingsfarge 1 23 2 3" xfId="4622" xr:uid="{00000000-0005-0000-0000-0000B6000000}"/>
    <cellStyle name="20% - uthevingsfarge 1 23 2_Balansetall" xfId="4825" xr:uid="{D248F67F-C310-4E53-B83D-D4489AE17BD9}"/>
    <cellStyle name="20% - uthevingsfarge 1 23 3" xfId="1095" xr:uid="{00000000-0005-0000-0000-0000B8000000}"/>
    <cellStyle name="20% - uthevingsfarge 1 23 3 2" xfId="4162" xr:uid="{00000000-0005-0000-0000-0000B9000000}"/>
    <cellStyle name="20% - uthevingsfarge 1 23 3_Balansetall" xfId="4826" xr:uid="{D57ADD77-994A-4164-A13F-4042A844D8B6}"/>
    <cellStyle name="20% - uthevingsfarge 1 23 4" xfId="1741" xr:uid="{00000000-0005-0000-0000-0000BA000000}"/>
    <cellStyle name="20% - uthevingsfarge 1 23 5" xfId="3702" xr:uid="{00000000-0005-0000-0000-0000BB000000}"/>
    <cellStyle name="20% - uthevingsfarge 1 23_Balansetall" xfId="4824" xr:uid="{BF461DBC-0CF8-4EF9-8A89-81D2CC43612D}"/>
    <cellStyle name="20% - uthevingsfarge 1 24" xfId="132" xr:uid="{00000000-0005-0000-0000-0000BD000000}"/>
    <cellStyle name="20% - uthevingsfarge 1 24 2" xfId="1580" xr:uid="{00000000-0005-0000-0000-0000BE000000}"/>
    <cellStyle name="20% - uthevingsfarge 1 24 2 2" xfId="1742" xr:uid="{00000000-0005-0000-0000-0000BF000000}"/>
    <cellStyle name="20% - uthevingsfarge 1 24 2 3" xfId="4659" xr:uid="{00000000-0005-0000-0000-0000C0000000}"/>
    <cellStyle name="20% - uthevingsfarge 1 24 2_Balansetall" xfId="4828" xr:uid="{EB448756-8314-4628-B5F6-B469BDF5C0C9}"/>
    <cellStyle name="20% - uthevingsfarge 1 24 3" xfId="1132" xr:uid="{00000000-0005-0000-0000-0000C2000000}"/>
    <cellStyle name="20% - uthevingsfarge 1 24 3 2" xfId="4199" xr:uid="{00000000-0005-0000-0000-0000C3000000}"/>
    <cellStyle name="20% - uthevingsfarge 1 24 3_Balansetall" xfId="4829" xr:uid="{118C1CF9-FEA0-40B7-849E-3465BE4B9453}"/>
    <cellStyle name="20% - uthevingsfarge 1 24 4" xfId="1743" xr:uid="{00000000-0005-0000-0000-0000C4000000}"/>
    <cellStyle name="20% - uthevingsfarge 1 24 5" xfId="3739" xr:uid="{00000000-0005-0000-0000-0000C5000000}"/>
    <cellStyle name="20% - uthevingsfarge 1 24_Balansetall" xfId="4827" xr:uid="{3823CA7D-CDEF-412A-8A01-02830492DE47}"/>
    <cellStyle name="20% - uthevingsfarge 1 25" xfId="133" xr:uid="{00000000-0005-0000-0000-0000C7000000}"/>
    <cellStyle name="20% - uthevingsfarge 1 25 2" xfId="1594" xr:uid="{00000000-0005-0000-0000-0000C8000000}"/>
    <cellStyle name="20% - uthevingsfarge 1 25 2 2" xfId="1744" xr:uid="{00000000-0005-0000-0000-0000C9000000}"/>
    <cellStyle name="20% - uthevingsfarge 1 25 2 3" xfId="4673" xr:uid="{00000000-0005-0000-0000-0000CA000000}"/>
    <cellStyle name="20% - uthevingsfarge 1 25 2_Balansetall" xfId="4831" xr:uid="{B155FD7B-47C1-4450-9876-3CBAEC030B19}"/>
    <cellStyle name="20% - uthevingsfarge 1 25 3" xfId="1146" xr:uid="{00000000-0005-0000-0000-0000CC000000}"/>
    <cellStyle name="20% - uthevingsfarge 1 25 3 2" xfId="4213" xr:uid="{00000000-0005-0000-0000-0000CD000000}"/>
    <cellStyle name="20% - uthevingsfarge 1 25 3_Balansetall" xfId="4832" xr:uid="{829CFB70-AB55-4190-83FD-41A74D7C598B}"/>
    <cellStyle name="20% - uthevingsfarge 1 25 4" xfId="1745" xr:uid="{00000000-0005-0000-0000-0000CE000000}"/>
    <cellStyle name="20% - uthevingsfarge 1 25 5" xfId="3753" xr:uid="{00000000-0005-0000-0000-0000CF000000}"/>
    <cellStyle name="20% - uthevingsfarge 1 25_Balansetall" xfId="4830" xr:uid="{0F0D92A9-77BA-46CC-B9C1-7B9DD4B474C8}"/>
    <cellStyle name="20% - uthevingsfarge 1 26" xfId="134" xr:uid="{00000000-0005-0000-0000-0000D1000000}"/>
    <cellStyle name="20% - uthevingsfarge 1 26 2" xfId="1608" xr:uid="{00000000-0005-0000-0000-0000D2000000}"/>
    <cellStyle name="20% - uthevingsfarge 1 26 2 2" xfId="1746" xr:uid="{00000000-0005-0000-0000-0000D3000000}"/>
    <cellStyle name="20% - uthevingsfarge 1 26 2 3" xfId="4687" xr:uid="{00000000-0005-0000-0000-0000D4000000}"/>
    <cellStyle name="20% - uthevingsfarge 1 26 2_Balansetall" xfId="4834" xr:uid="{CF26E51F-563D-4476-BC56-E8D4C24EE822}"/>
    <cellStyle name="20% - uthevingsfarge 1 26 3" xfId="1160" xr:uid="{00000000-0005-0000-0000-0000D6000000}"/>
    <cellStyle name="20% - uthevingsfarge 1 26 3 2" xfId="4227" xr:uid="{00000000-0005-0000-0000-0000D7000000}"/>
    <cellStyle name="20% - uthevingsfarge 1 26 3_Balansetall" xfId="4835" xr:uid="{16FABF7A-87FB-4C1D-AFFA-273CF168E06B}"/>
    <cellStyle name="20% - uthevingsfarge 1 26 4" xfId="1747" xr:uid="{00000000-0005-0000-0000-0000D8000000}"/>
    <cellStyle name="20% - uthevingsfarge 1 26 5" xfId="3767" xr:uid="{00000000-0005-0000-0000-0000D9000000}"/>
    <cellStyle name="20% - uthevingsfarge 1 26_Balansetall" xfId="4833" xr:uid="{A3A03E80-0E5D-4DB0-A45A-F122D1863F3C}"/>
    <cellStyle name="20% - uthevingsfarge 1 27" xfId="135" xr:uid="{00000000-0005-0000-0000-0000DB000000}"/>
    <cellStyle name="20% - uthevingsfarge 1 27 2" xfId="1622" xr:uid="{00000000-0005-0000-0000-0000DC000000}"/>
    <cellStyle name="20% - uthevingsfarge 1 27 2 2" xfId="1748" xr:uid="{00000000-0005-0000-0000-0000DD000000}"/>
    <cellStyle name="20% - uthevingsfarge 1 27 2 3" xfId="4701" xr:uid="{00000000-0005-0000-0000-0000DE000000}"/>
    <cellStyle name="20% - uthevingsfarge 1 27 2_Balansetall" xfId="4837" xr:uid="{6675009D-C72D-43BF-B26A-F637BAD91551}"/>
    <cellStyle name="20% - uthevingsfarge 1 27 3" xfId="1174" xr:uid="{00000000-0005-0000-0000-0000E0000000}"/>
    <cellStyle name="20% - uthevingsfarge 1 27 3 2" xfId="4241" xr:uid="{00000000-0005-0000-0000-0000E1000000}"/>
    <cellStyle name="20% - uthevingsfarge 1 27 3_Balansetall" xfId="4838" xr:uid="{1903A5C6-172F-407A-ACC4-F2F01EF70F4A}"/>
    <cellStyle name="20% - uthevingsfarge 1 27 4" xfId="1749" xr:uid="{00000000-0005-0000-0000-0000E2000000}"/>
    <cellStyle name="20% - uthevingsfarge 1 27 5" xfId="3781" xr:uid="{00000000-0005-0000-0000-0000E3000000}"/>
    <cellStyle name="20% - uthevingsfarge 1 27_Balansetall" xfId="4836" xr:uid="{6ED69711-B9BA-4368-80A0-B77903E83A8C}"/>
    <cellStyle name="20% - uthevingsfarge 1 28" xfId="136" xr:uid="{00000000-0005-0000-0000-0000E5000000}"/>
    <cellStyle name="20% - uthevingsfarge 1 28 2" xfId="1635" xr:uid="{00000000-0005-0000-0000-0000E6000000}"/>
    <cellStyle name="20% - uthevingsfarge 1 28 2 2" xfId="1750" xr:uid="{00000000-0005-0000-0000-0000E7000000}"/>
    <cellStyle name="20% - uthevingsfarge 1 28 2 3" xfId="4714" xr:uid="{00000000-0005-0000-0000-0000E8000000}"/>
    <cellStyle name="20% - uthevingsfarge 1 28 2_Balansetall" xfId="4840" xr:uid="{43B32E5B-CACF-4218-A037-5C647FD4FD70}"/>
    <cellStyle name="20% - uthevingsfarge 1 28 3" xfId="1187" xr:uid="{00000000-0005-0000-0000-0000EA000000}"/>
    <cellStyle name="20% - uthevingsfarge 1 28 3 2" xfId="4254" xr:uid="{00000000-0005-0000-0000-0000EB000000}"/>
    <cellStyle name="20% - uthevingsfarge 1 28 3_Balansetall" xfId="4841" xr:uid="{17F1AF09-D434-48C8-A6D6-6D5AC8228407}"/>
    <cellStyle name="20% - uthevingsfarge 1 28 4" xfId="1751" xr:uid="{00000000-0005-0000-0000-0000EC000000}"/>
    <cellStyle name="20% - uthevingsfarge 1 28 5" xfId="3794" xr:uid="{00000000-0005-0000-0000-0000ED000000}"/>
    <cellStyle name="20% - uthevingsfarge 1 28_Balansetall" xfId="4839" xr:uid="{C28B927F-FEC3-4C75-8D95-F384F55202E1}"/>
    <cellStyle name="20% - uthevingsfarge 1 29" xfId="137" xr:uid="{00000000-0005-0000-0000-0000EF000000}"/>
    <cellStyle name="20% - uthevingsfarge 1 29 2" xfId="1648" xr:uid="{00000000-0005-0000-0000-0000F0000000}"/>
    <cellStyle name="20% - uthevingsfarge 1 29 2 2" xfId="1752" xr:uid="{00000000-0005-0000-0000-0000F1000000}"/>
    <cellStyle name="20% - uthevingsfarge 1 29 2 3" xfId="4727" xr:uid="{00000000-0005-0000-0000-0000F2000000}"/>
    <cellStyle name="20% - uthevingsfarge 1 29 2_Balansetall" xfId="4843" xr:uid="{60A6601D-4416-4B6C-AF03-9AE8875A8812}"/>
    <cellStyle name="20% - uthevingsfarge 1 29 3" xfId="1200" xr:uid="{00000000-0005-0000-0000-0000F4000000}"/>
    <cellStyle name="20% - uthevingsfarge 1 29 3 2" xfId="4267" xr:uid="{00000000-0005-0000-0000-0000F5000000}"/>
    <cellStyle name="20% - uthevingsfarge 1 29 3_Balansetall" xfId="4844" xr:uid="{F7D8348E-F8E5-45E7-B3E1-6C0E6697DB60}"/>
    <cellStyle name="20% - uthevingsfarge 1 29 4" xfId="1753" xr:uid="{00000000-0005-0000-0000-0000F6000000}"/>
    <cellStyle name="20% - uthevingsfarge 1 29 5" xfId="3807" xr:uid="{00000000-0005-0000-0000-0000F7000000}"/>
    <cellStyle name="20% - uthevingsfarge 1 29_Balansetall" xfId="4842" xr:uid="{F254B978-27FA-4643-A88A-3E8C10022A52}"/>
    <cellStyle name="20% - uthevingsfarge 1 3" xfId="138" xr:uid="{00000000-0005-0000-0000-0000F9000000}"/>
    <cellStyle name="20% - uthevingsfarge 1 3 2" xfId="1286" xr:uid="{00000000-0005-0000-0000-0000FA000000}"/>
    <cellStyle name="20% - uthevingsfarge 1 3 2 2" xfId="1754" xr:uid="{00000000-0005-0000-0000-0000FB000000}"/>
    <cellStyle name="20% - uthevingsfarge 1 3 2 2 2" xfId="3105" xr:uid="{00000000-0005-0000-0000-0000FC000000}"/>
    <cellStyle name="20% - uthevingsfarge 1 3 2 3" xfId="1755" xr:uid="{00000000-0005-0000-0000-0000FD000000}"/>
    <cellStyle name="20% - uthevingsfarge 1 3 2 4" xfId="4365" xr:uid="{00000000-0005-0000-0000-0000FE000000}"/>
    <cellStyle name="20% - uthevingsfarge 1 3 2_Balansetall" xfId="4846" xr:uid="{BC156B0A-4A69-4FE1-81AB-AAD77FAFF63E}"/>
    <cellStyle name="20% - uthevingsfarge 1 3 3" xfId="838" xr:uid="{00000000-0005-0000-0000-000000010000}"/>
    <cellStyle name="20% - uthevingsfarge 1 3 3 2" xfId="1756" xr:uid="{00000000-0005-0000-0000-000001010000}"/>
    <cellStyle name="20% - uthevingsfarge 1 3 3 3" xfId="3905" xr:uid="{00000000-0005-0000-0000-000002010000}"/>
    <cellStyle name="20% - uthevingsfarge 1 3 3_Balansetall" xfId="4847" xr:uid="{B8F21FB3-8CB4-4857-8923-1EBD62C338C0}"/>
    <cellStyle name="20% - uthevingsfarge 1 3 4" xfId="1757" xr:uid="{00000000-0005-0000-0000-000004010000}"/>
    <cellStyle name="20% - uthevingsfarge 1 3 5" xfId="3445" xr:uid="{00000000-0005-0000-0000-000005010000}"/>
    <cellStyle name="20% - uthevingsfarge 1 3_Balansetall" xfId="4845" xr:uid="{C72D5C66-513C-4FFE-BF0F-EEA043D00465}"/>
    <cellStyle name="20% - uthevingsfarge 1 30" xfId="139" xr:uid="{00000000-0005-0000-0000-000007010000}"/>
    <cellStyle name="20% - uthevingsfarge 1 30 2" xfId="1660" xr:uid="{00000000-0005-0000-0000-000008010000}"/>
    <cellStyle name="20% - uthevingsfarge 1 30 2 2" xfId="1758" xr:uid="{00000000-0005-0000-0000-000009010000}"/>
    <cellStyle name="20% - uthevingsfarge 1 30 2 3" xfId="4739" xr:uid="{00000000-0005-0000-0000-00000A010000}"/>
    <cellStyle name="20% - uthevingsfarge 1 30 2_Balansetall" xfId="4849" xr:uid="{E49B2537-4393-4D1F-8FA9-5A36A7B3257A}"/>
    <cellStyle name="20% - uthevingsfarge 1 30 3" xfId="1212" xr:uid="{00000000-0005-0000-0000-00000C010000}"/>
    <cellStyle name="20% - uthevingsfarge 1 30 3 2" xfId="4279" xr:uid="{00000000-0005-0000-0000-00000D010000}"/>
    <cellStyle name="20% - uthevingsfarge 1 30 3_Balansetall" xfId="4850" xr:uid="{C1F34073-BDB4-414C-8AB6-CDCD5E393FF1}"/>
    <cellStyle name="20% - uthevingsfarge 1 30 4" xfId="1759" xr:uid="{00000000-0005-0000-0000-00000E010000}"/>
    <cellStyle name="20% - uthevingsfarge 1 30 5" xfId="3819" xr:uid="{00000000-0005-0000-0000-00000F010000}"/>
    <cellStyle name="20% - uthevingsfarge 1 30_Balansetall" xfId="4848" xr:uid="{E35DECA1-98DC-4ECD-BB43-1294456939D4}"/>
    <cellStyle name="20% - uthevingsfarge 1 31" xfId="140" xr:uid="{00000000-0005-0000-0000-000011010000}"/>
    <cellStyle name="20% - uthevingsfarge 1 31 2" xfId="1672" xr:uid="{00000000-0005-0000-0000-000012010000}"/>
    <cellStyle name="20% - uthevingsfarge 1 31 2 2" xfId="1760" xr:uid="{00000000-0005-0000-0000-000013010000}"/>
    <cellStyle name="20% - uthevingsfarge 1 31 2 3" xfId="4751" xr:uid="{00000000-0005-0000-0000-000014010000}"/>
    <cellStyle name="20% - uthevingsfarge 1 31 2_Balansetall" xfId="4852" xr:uid="{0001927B-9017-491E-BF8B-413E53748EC8}"/>
    <cellStyle name="20% - uthevingsfarge 1 31 3" xfId="1224" xr:uid="{00000000-0005-0000-0000-000016010000}"/>
    <cellStyle name="20% - uthevingsfarge 1 31 3 2" xfId="4291" xr:uid="{00000000-0005-0000-0000-000017010000}"/>
    <cellStyle name="20% - uthevingsfarge 1 31 3_Balansetall" xfId="4853" xr:uid="{8CC2FD32-E253-45C2-9670-108288BEB619}"/>
    <cellStyle name="20% - uthevingsfarge 1 31 4" xfId="1761" xr:uid="{00000000-0005-0000-0000-000018010000}"/>
    <cellStyle name="20% - uthevingsfarge 1 31 5" xfId="3831" xr:uid="{00000000-0005-0000-0000-000019010000}"/>
    <cellStyle name="20% - uthevingsfarge 1 31_Balansetall" xfId="4851" xr:uid="{3B57ECEA-424E-4425-BD4F-FBA6BCD73471}"/>
    <cellStyle name="20% - uthevingsfarge 1 32" xfId="141" xr:uid="{00000000-0005-0000-0000-00001B010000}"/>
    <cellStyle name="20% - uthevingsfarge 1 32 2" xfId="1681" xr:uid="{00000000-0005-0000-0000-00001C010000}"/>
    <cellStyle name="20% - uthevingsfarge 1 32 2 2" xfId="1762" xr:uid="{00000000-0005-0000-0000-00001D010000}"/>
    <cellStyle name="20% - uthevingsfarge 1 32 2 3" xfId="4760" xr:uid="{00000000-0005-0000-0000-00001E010000}"/>
    <cellStyle name="20% - uthevingsfarge 1 32 2_Balansetall" xfId="4855" xr:uid="{1E6141CE-983C-4A74-AFBC-9C1A11BE2627}"/>
    <cellStyle name="20% - uthevingsfarge 1 32 3" xfId="1233" xr:uid="{00000000-0005-0000-0000-000020010000}"/>
    <cellStyle name="20% - uthevingsfarge 1 32 3 2" xfId="4300" xr:uid="{00000000-0005-0000-0000-000021010000}"/>
    <cellStyle name="20% - uthevingsfarge 1 32 3_Balansetall" xfId="4856" xr:uid="{89F76AB4-1589-4655-BCD4-DCF24D7598DC}"/>
    <cellStyle name="20% - uthevingsfarge 1 32 4" xfId="1763" xr:uid="{00000000-0005-0000-0000-000022010000}"/>
    <cellStyle name="20% - uthevingsfarge 1 32 5" xfId="3840" xr:uid="{00000000-0005-0000-0000-000023010000}"/>
    <cellStyle name="20% - uthevingsfarge 1 32_Balansetall" xfId="4854" xr:uid="{4682A77B-634B-4AB7-A3A1-0B7F05EDED6C}"/>
    <cellStyle name="20% - uthevingsfarge 1 33" xfId="552" xr:uid="{00000000-0005-0000-0000-000025010000}"/>
    <cellStyle name="20% - uthevingsfarge 1 33 2" xfId="1682" xr:uid="{00000000-0005-0000-0000-000026010000}"/>
    <cellStyle name="20% - uthevingsfarge 1 33 2 2" xfId="1764" xr:uid="{00000000-0005-0000-0000-000027010000}"/>
    <cellStyle name="20% - uthevingsfarge 1 33 2 3" xfId="4761" xr:uid="{00000000-0005-0000-0000-000028010000}"/>
    <cellStyle name="20% - uthevingsfarge 1 33 2_Balansetall" xfId="4858" xr:uid="{3FCC4ADE-9941-446B-B120-126BBB0F8037}"/>
    <cellStyle name="20% - uthevingsfarge 1 33 3" xfId="1234" xr:uid="{00000000-0005-0000-0000-00002A010000}"/>
    <cellStyle name="20% - uthevingsfarge 1 33 3 2" xfId="4301" xr:uid="{00000000-0005-0000-0000-00002B010000}"/>
    <cellStyle name="20% - uthevingsfarge 1 33 3_Balansetall" xfId="4859" xr:uid="{CDA6BAB9-D747-447F-99FD-02B9414F3F6E}"/>
    <cellStyle name="20% - uthevingsfarge 1 33 4" xfId="1765" xr:uid="{00000000-0005-0000-0000-00002C010000}"/>
    <cellStyle name="20% - uthevingsfarge 1 33 5" xfId="3841" xr:uid="{00000000-0005-0000-0000-00002D010000}"/>
    <cellStyle name="20% - uthevingsfarge 1 33_Balansetall" xfId="4857" xr:uid="{9A4D8A65-C32C-48F1-BE47-4FC6DE99D3F1}"/>
    <cellStyle name="20% - uthevingsfarge 1 34" xfId="18" xr:uid="{00000000-0005-0000-0000-00002F010000}"/>
    <cellStyle name="20% - uthevingsfarge 1 34 2" xfId="1766" xr:uid="{00000000-0005-0000-0000-000030010000}"/>
    <cellStyle name="20% - uthevingsfarge 1 34 2 2" xfId="3106" xr:uid="{00000000-0005-0000-0000-000031010000}"/>
    <cellStyle name="20% - uthevingsfarge 1 34 3" xfId="1767" xr:uid="{00000000-0005-0000-0000-000032010000}"/>
    <cellStyle name="20% - uthevingsfarge 1 34 4" xfId="4315" xr:uid="{00000000-0005-0000-0000-000033010000}"/>
    <cellStyle name="20% - uthevingsfarge 1 34_Balansetall" xfId="4860" xr:uid="{0AD3A71B-6633-40FC-B6D5-956E8CF106FB}"/>
    <cellStyle name="20% - uthevingsfarge 1 35" xfId="788" xr:uid="{00000000-0005-0000-0000-000035010000}"/>
    <cellStyle name="20% - uthevingsfarge 1 35 2" xfId="1768" xr:uid="{00000000-0005-0000-0000-000036010000}"/>
    <cellStyle name="20% - uthevingsfarge 1 35 2 2" xfId="3107" xr:uid="{00000000-0005-0000-0000-000037010000}"/>
    <cellStyle name="20% - uthevingsfarge 1 35 3" xfId="1769" xr:uid="{00000000-0005-0000-0000-000038010000}"/>
    <cellStyle name="20% - uthevingsfarge 1 35 4" xfId="3855" xr:uid="{00000000-0005-0000-0000-000039010000}"/>
    <cellStyle name="20% - uthevingsfarge 1 35_Balansetall" xfId="4861" xr:uid="{1287A3F0-C484-46A4-890D-B216E0BE9A46}"/>
    <cellStyle name="20% - uthevingsfarge 1 36" xfId="1770" xr:uid="{00000000-0005-0000-0000-00003B010000}"/>
    <cellStyle name="20% - uthevingsfarge 1 36 2" xfId="1771" xr:uid="{00000000-0005-0000-0000-00003C010000}"/>
    <cellStyle name="20% - uthevingsfarge 1 36 2 2" xfId="3109" xr:uid="{00000000-0005-0000-0000-00003D010000}"/>
    <cellStyle name="20% - uthevingsfarge 1 36 3" xfId="3108" xr:uid="{00000000-0005-0000-0000-00003E010000}"/>
    <cellStyle name="20% - uthevingsfarge 1 36_Note_1_og_2" xfId="1772" xr:uid="{00000000-0005-0000-0000-00003F010000}"/>
    <cellStyle name="20% - uthevingsfarge 1 37" xfId="1773" xr:uid="{00000000-0005-0000-0000-000040010000}"/>
    <cellStyle name="20% - uthevingsfarge 1 37 2" xfId="3110" xr:uid="{00000000-0005-0000-0000-000041010000}"/>
    <cellStyle name="20% - uthevingsfarge 1 38" xfId="1774" xr:uid="{00000000-0005-0000-0000-000042010000}"/>
    <cellStyle name="20% - uthevingsfarge 1 39" xfId="1775" xr:uid="{00000000-0005-0000-0000-000043010000}"/>
    <cellStyle name="20% - uthevingsfarge 1 4" xfId="142" xr:uid="{00000000-0005-0000-0000-000044010000}"/>
    <cellStyle name="20% - uthevingsfarge 1 4 2" xfId="1300" xr:uid="{00000000-0005-0000-0000-000045010000}"/>
    <cellStyle name="20% - uthevingsfarge 1 4 2 2" xfId="1776" xr:uid="{00000000-0005-0000-0000-000046010000}"/>
    <cellStyle name="20% - uthevingsfarge 1 4 2 2 2" xfId="3111" xr:uid="{00000000-0005-0000-0000-000047010000}"/>
    <cellStyle name="20% - uthevingsfarge 1 4 2 3" xfId="1777" xr:uid="{00000000-0005-0000-0000-000048010000}"/>
    <cellStyle name="20% - uthevingsfarge 1 4 2 4" xfId="4379" xr:uid="{00000000-0005-0000-0000-000049010000}"/>
    <cellStyle name="20% - uthevingsfarge 1 4 2_Balansetall" xfId="4863" xr:uid="{A1B72F44-5DAA-4EBF-8FD8-E4837C1E505F}"/>
    <cellStyle name="20% - uthevingsfarge 1 4 3" xfId="852" xr:uid="{00000000-0005-0000-0000-00004B010000}"/>
    <cellStyle name="20% - uthevingsfarge 1 4 3 2" xfId="1778" xr:uid="{00000000-0005-0000-0000-00004C010000}"/>
    <cellStyle name="20% - uthevingsfarge 1 4 3 3" xfId="3919" xr:uid="{00000000-0005-0000-0000-00004D010000}"/>
    <cellStyle name="20% - uthevingsfarge 1 4 3_Balansetall" xfId="4864" xr:uid="{5E86A949-2551-4C5C-98EC-A86F820C9EAA}"/>
    <cellStyle name="20% - uthevingsfarge 1 4 4" xfId="1779" xr:uid="{00000000-0005-0000-0000-00004F010000}"/>
    <cellStyle name="20% - uthevingsfarge 1 4 5" xfId="3459" xr:uid="{00000000-0005-0000-0000-000050010000}"/>
    <cellStyle name="20% - uthevingsfarge 1 4_Balansetall" xfId="4862" xr:uid="{E4BBA9CE-3E8C-4E5E-8A14-DC2040D3330F}"/>
    <cellStyle name="20% - uthevingsfarge 1 40" xfId="3395" xr:uid="{00000000-0005-0000-0000-000052010000}"/>
    <cellStyle name="20% - uthevingsfarge 1 5" xfId="143" xr:uid="{00000000-0005-0000-0000-000053010000}"/>
    <cellStyle name="20% - uthevingsfarge 1 5 2" xfId="1314" xr:uid="{00000000-0005-0000-0000-000054010000}"/>
    <cellStyle name="20% - uthevingsfarge 1 5 2 2" xfId="1780" xr:uid="{00000000-0005-0000-0000-000055010000}"/>
    <cellStyle name="20% - uthevingsfarge 1 5 2 2 2" xfId="3112" xr:uid="{00000000-0005-0000-0000-000056010000}"/>
    <cellStyle name="20% - uthevingsfarge 1 5 2 3" xfId="1781" xr:uid="{00000000-0005-0000-0000-000057010000}"/>
    <cellStyle name="20% - uthevingsfarge 1 5 2 4" xfId="4393" xr:uid="{00000000-0005-0000-0000-000058010000}"/>
    <cellStyle name="20% - uthevingsfarge 1 5 2_Balansetall" xfId="4866" xr:uid="{E1308BA4-97F0-4A5D-8D87-2FAAA3A80791}"/>
    <cellStyle name="20% - uthevingsfarge 1 5 3" xfId="866" xr:uid="{00000000-0005-0000-0000-00005A010000}"/>
    <cellStyle name="20% - uthevingsfarge 1 5 3 2" xfId="1782" xr:uid="{00000000-0005-0000-0000-00005B010000}"/>
    <cellStyle name="20% - uthevingsfarge 1 5 3 3" xfId="3933" xr:uid="{00000000-0005-0000-0000-00005C010000}"/>
    <cellStyle name="20% - uthevingsfarge 1 5 3_Balansetall" xfId="4867" xr:uid="{20F923E2-2EF1-43C1-84A4-325D1F0AD389}"/>
    <cellStyle name="20% - uthevingsfarge 1 5 4" xfId="1783" xr:uid="{00000000-0005-0000-0000-00005E010000}"/>
    <cellStyle name="20% - uthevingsfarge 1 5 5" xfId="3473" xr:uid="{00000000-0005-0000-0000-00005F010000}"/>
    <cellStyle name="20% - uthevingsfarge 1 5_Balansetall" xfId="4865" xr:uid="{B3063AC3-1CA1-4E3A-A91D-470DB8DEAEF1}"/>
    <cellStyle name="20% - uthevingsfarge 1 6" xfId="144" xr:uid="{00000000-0005-0000-0000-000061010000}"/>
    <cellStyle name="20% - uthevingsfarge 1 6 2" xfId="1328" xr:uid="{00000000-0005-0000-0000-000062010000}"/>
    <cellStyle name="20% - uthevingsfarge 1 6 2 2" xfId="1784" xr:uid="{00000000-0005-0000-0000-000063010000}"/>
    <cellStyle name="20% - uthevingsfarge 1 6 2 2 2" xfId="3113" xr:uid="{00000000-0005-0000-0000-000064010000}"/>
    <cellStyle name="20% - uthevingsfarge 1 6 2 3" xfId="1785" xr:uid="{00000000-0005-0000-0000-000065010000}"/>
    <cellStyle name="20% - uthevingsfarge 1 6 2 4" xfId="4407" xr:uid="{00000000-0005-0000-0000-000066010000}"/>
    <cellStyle name="20% - uthevingsfarge 1 6 2_Balansetall" xfId="4869" xr:uid="{57262B48-B638-4648-A2BA-760431D2FF30}"/>
    <cellStyle name="20% - uthevingsfarge 1 6 3" xfId="880" xr:uid="{00000000-0005-0000-0000-000068010000}"/>
    <cellStyle name="20% - uthevingsfarge 1 6 3 2" xfId="1786" xr:uid="{00000000-0005-0000-0000-000069010000}"/>
    <cellStyle name="20% - uthevingsfarge 1 6 3 3" xfId="3947" xr:uid="{00000000-0005-0000-0000-00006A010000}"/>
    <cellStyle name="20% - uthevingsfarge 1 6 3_Balansetall" xfId="4870" xr:uid="{87F74230-765A-4BC8-A1EE-605A8015EC41}"/>
    <cellStyle name="20% - uthevingsfarge 1 6 4" xfId="1787" xr:uid="{00000000-0005-0000-0000-00006C010000}"/>
    <cellStyle name="20% - uthevingsfarge 1 6 5" xfId="3487" xr:uid="{00000000-0005-0000-0000-00006D010000}"/>
    <cellStyle name="20% - uthevingsfarge 1 6_Balansetall" xfId="4868" xr:uid="{56E06FEE-21A1-4ECC-83A9-B40E953256E4}"/>
    <cellStyle name="20% - uthevingsfarge 1 7" xfId="145" xr:uid="{00000000-0005-0000-0000-00006F010000}"/>
    <cellStyle name="20% - uthevingsfarge 1 7 2" xfId="1341" xr:uid="{00000000-0005-0000-0000-000070010000}"/>
    <cellStyle name="20% - uthevingsfarge 1 7 2 2" xfId="1788" xr:uid="{00000000-0005-0000-0000-000071010000}"/>
    <cellStyle name="20% - uthevingsfarge 1 7 2 2 2" xfId="3114" xr:uid="{00000000-0005-0000-0000-000072010000}"/>
    <cellStyle name="20% - uthevingsfarge 1 7 2 3" xfId="1789" xr:uid="{00000000-0005-0000-0000-000073010000}"/>
    <cellStyle name="20% - uthevingsfarge 1 7 2 4" xfId="4420" xr:uid="{00000000-0005-0000-0000-000074010000}"/>
    <cellStyle name="20% - uthevingsfarge 1 7 2_Balansetall" xfId="4872" xr:uid="{5FDA5B39-7445-4070-B4D5-93FC149E3008}"/>
    <cellStyle name="20% - uthevingsfarge 1 7 3" xfId="893" xr:uid="{00000000-0005-0000-0000-000076010000}"/>
    <cellStyle name="20% - uthevingsfarge 1 7 3 2" xfId="1790" xr:uid="{00000000-0005-0000-0000-000077010000}"/>
    <cellStyle name="20% - uthevingsfarge 1 7 3 3" xfId="3960" xr:uid="{00000000-0005-0000-0000-000078010000}"/>
    <cellStyle name="20% - uthevingsfarge 1 7 3_Balansetall" xfId="4873" xr:uid="{B287B0BB-1028-4C4C-9DA2-DDD19DBF21CC}"/>
    <cellStyle name="20% - uthevingsfarge 1 7 4" xfId="1791" xr:uid="{00000000-0005-0000-0000-00007A010000}"/>
    <cellStyle name="20% - uthevingsfarge 1 7 5" xfId="3500" xr:uid="{00000000-0005-0000-0000-00007B010000}"/>
    <cellStyle name="20% - uthevingsfarge 1 7_Balansetall" xfId="4871" xr:uid="{05F60701-8DEE-4D46-90F4-C7A2A24D32F4}"/>
    <cellStyle name="20% - uthevingsfarge 1 8" xfId="146" xr:uid="{00000000-0005-0000-0000-00007D010000}"/>
    <cellStyle name="20% - uthevingsfarge 1 8 2" xfId="1354" xr:uid="{00000000-0005-0000-0000-00007E010000}"/>
    <cellStyle name="20% - uthevingsfarge 1 8 2 2" xfId="1792" xr:uid="{00000000-0005-0000-0000-00007F010000}"/>
    <cellStyle name="20% - uthevingsfarge 1 8 2 2 2" xfId="3115" xr:uid="{00000000-0005-0000-0000-000080010000}"/>
    <cellStyle name="20% - uthevingsfarge 1 8 2 3" xfId="1793" xr:uid="{00000000-0005-0000-0000-000081010000}"/>
    <cellStyle name="20% - uthevingsfarge 1 8 2 4" xfId="4433" xr:uid="{00000000-0005-0000-0000-000082010000}"/>
    <cellStyle name="20% - uthevingsfarge 1 8 2_Balansetall" xfId="4875" xr:uid="{8A050DBE-2ACA-4348-9102-E1EBC408D550}"/>
    <cellStyle name="20% - uthevingsfarge 1 8 3" xfId="906" xr:uid="{00000000-0005-0000-0000-000084010000}"/>
    <cellStyle name="20% - uthevingsfarge 1 8 3 2" xfId="1794" xr:uid="{00000000-0005-0000-0000-000085010000}"/>
    <cellStyle name="20% - uthevingsfarge 1 8 3 3" xfId="3973" xr:uid="{00000000-0005-0000-0000-000086010000}"/>
    <cellStyle name="20% - uthevingsfarge 1 8 3_Balansetall" xfId="4876" xr:uid="{3D018B65-371D-48D8-AFDB-8F4D0F4F7CC3}"/>
    <cellStyle name="20% - uthevingsfarge 1 8 4" xfId="1795" xr:uid="{00000000-0005-0000-0000-000088010000}"/>
    <cellStyle name="20% - uthevingsfarge 1 8 5" xfId="3513" xr:uid="{00000000-0005-0000-0000-000089010000}"/>
    <cellStyle name="20% - uthevingsfarge 1 8_Balansetall" xfId="4874" xr:uid="{1BDA90E1-7982-43E3-BCD3-8566FB825C2D}"/>
    <cellStyle name="20% - uthevingsfarge 1 9" xfId="147" xr:uid="{00000000-0005-0000-0000-00008B010000}"/>
    <cellStyle name="20% - uthevingsfarge 1 9 2" xfId="1366" xr:uid="{00000000-0005-0000-0000-00008C010000}"/>
    <cellStyle name="20% - uthevingsfarge 1 9 2 2" xfId="1796" xr:uid="{00000000-0005-0000-0000-00008D010000}"/>
    <cellStyle name="20% - uthevingsfarge 1 9 2 2 2" xfId="3116" xr:uid="{00000000-0005-0000-0000-00008E010000}"/>
    <cellStyle name="20% - uthevingsfarge 1 9 2 3" xfId="1797" xr:uid="{00000000-0005-0000-0000-00008F010000}"/>
    <cellStyle name="20% - uthevingsfarge 1 9 2 4" xfId="4445" xr:uid="{00000000-0005-0000-0000-000090010000}"/>
    <cellStyle name="20% - uthevingsfarge 1 9 2_Balansetall" xfId="4878" xr:uid="{7D48453A-7286-4C66-8B0A-B484EF9D3D35}"/>
    <cellStyle name="20% - uthevingsfarge 1 9 3" xfId="918" xr:uid="{00000000-0005-0000-0000-000092010000}"/>
    <cellStyle name="20% - uthevingsfarge 1 9 3 2" xfId="1798" xr:uid="{00000000-0005-0000-0000-000093010000}"/>
    <cellStyle name="20% - uthevingsfarge 1 9 3 3" xfId="3985" xr:uid="{00000000-0005-0000-0000-000094010000}"/>
    <cellStyle name="20% - uthevingsfarge 1 9 3_Balansetall" xfId="4879" xr:uid="{7949CF1D-A942-484E-963D-F679E96ED517}"/>
    <cellStyle name="20% - uthevingsfarge 1 9 4" xfId="1799" xr:uid="{00000000-0005-0000-0000-000096010000}"/>
    <cellStyle name="20% - uthevingsfarge 1 9 5" xfId="3525" xr:uid="{00000000-0005-0000-0000-000097010000}"/>
    <cellStyle name="20% - uthevingsfarge 1 9_Balansetall" xfId="4877" xr:uid="{6BD1D676-D451-4548-A2F0-FA0070250B91}"/>
    <cellStyle name="20% - uthevingsfarge 1_Balansetall" xfId="4781" xr:uid="{36BB477D-0787-41EB-B2FD-38C10D5ADE04}"/>
    <cellStyle name="20% - uthevingsfarge 2" xfId="747" xr:uid="{00000000-0005-0000-0000-00009A010000}"/>
    <cellStyle name="20% - uthevingsfarge 2 10" xfId="148" xr:uid="{00000000-0005-0000-0000-00009B010000}"/>
    <cellStyle name="20% - uthevingsfarge 2 10 2" xfId="1377" xr:uid="{00000000-0005-0000-0000-00009C010000}"/>
    <cellStyle name="20% - uthevingsfarge 2 10 2 2" xfId="1800" xr:uid="{00000000-0005-0000-0000-00009D010000}"/>
    <cellStyle name="20% - uthevingsfarge 2 10 2 2 2" xfId="3117" xr:uid="{00000000-0005-0000-0000-00009E010000}"/>
    <cellStyle name="20% - uthevingsfarge 2 10 2 3" xfId="1801" xr:uid="{00000000-0005-0000-0000-00009F010000}"/>
    <cellStyle name="20% - uthevingsfarge 2 10 2 4" xfId="4456" xr:uid="{00000000-0005-0000-0000-0000A0010000}"/>
    <cellStyle name="20% - uthevingsfarge 2 10 2_Balansetall" xfId="4882" xr:uid="{B1A6B319-F946-4C00-A819-E66A87AA822F}"/>
    <cellStyle name="20% - uthevingsfarge 2 10 3" xfId="929" xr:uid="{00000000-0005-0000-0000-0000A2010000}"/>
    <cellStyle name="20% - uthevingsfarge 2 10 3 2" xfId="1802" xr:uid="{00000000-0005-0000-0000-0000A3010000}"/>
    <cellStyle name="20% - uthevingsfarge 2 10 3 3" xfId="3996" xr:uid="{00000000-0005-0000-0000-0000A4010000}"/>
    <cellStyle name="20% - uthevingsfarge 2 10 3_Balansetall" xfId="4883" xr:uid="{0240EADA-5724-4DDF-BC61-54B2C59F1D23}"/>
    <cellStyle name="20% - uthevingsfarge 2 10 4" xfId="1803" xr:uid="{00000000-0005-0000-0000-0000A6010000}"/>
    <cellStyle name="20% - uthevingsfarge 2 10 5" xfId="3536" xr:uid="{00000000-0005-0000-0000-0000A7010000}"/>
    <cellStyle name="20% - uthevingsfarge 2 10_Balansetall" xfId="4881" xr:uid="{9275D112-5513-4975-A3DC-F62B2D86319F}"/>
    <cellStyle name="20% - uthevingsfarge 2 11" xfId="149" xr:uid="{00000000-0005-0000-0000-0000A9010000}"/>
    <cellStyle name="20% - uthevingsfarge 2 11 2" xfId="1386" xr:uid="{00000000-0005-0000-0000-0000AA010000}"/>
    <cellStyle name="20% - uthevingsfarge 2 11 2 2" xfId="1804" xr:uid="{00000000-0005-0000-0000-0000AB010000}"/>
    <cellStyle name="20% - uthevingsfarge 2 11 2 3" xfId="4465" xr:uid="{00000000-0005-0000-0000-0000AC010000}"/>
    <cellStyle name="20% - uthevingsfarge 2 11 2_Balansetall" xfId="4885" xr:uid="{CA279E79-1797-4FC5-BBE3-B315E040BAC4}"/>
    <cellStyle name="20% - uthevingsfarge 2 11 3" xfId="938" xr:uid="{00000000-0005-0000-0000-0000AE010000}"/>
    <cellStyle name="20% - uthevingsfarge 2 11 3 2" xfId="4005" xr:uid="{00000000-0005-0000-0000-0000AF010000}"/>
    <cellStyle name="20% - uthevingsfarge 2 11 3_Balansetall" xfId="4886" xr:uid="{39ECE26A-954C-4D2E-99E1-F41318D8F602}"/>
    <cellStyle name="20% - uthevingsfarge 2 11 4" xfId="1805" xr:uid="{00000000-0005-0000-0000-0000B0010000}"/>
    <cellStyle name="20% - uthevingsfarge 2 11 5" xfId="3545" xr:uid="{00000000-0005-0000-0000-0000B1010000}"/>
    <cellStyle name="20% - uthevingsfarge 2 11_Balansetall" xfId="4884" xr:uid="{33CC611B-84CE-4A45-B651-19BF7BC8256E}"/>
    <cellStyle name="20% - uthevingsfarge 2 12" xfId="150" xr:uid="{00000000-0005-0000-0000-0000B3010000}"/>
    <cellStyle name="20% - uthevingsfarge 2 12 2" xfId="1390" xr:uid="{00000000-0005-0000-0000-0000B4010000}"/>
    <cellStyle name="20% - uthevingsfarge 2 12 2 2" xfId="1806" xr:uid="{00000000-0005-0000-0000-0000B5010000}"/>
    <cellStyle name="20% - uthevingsfarge 2 12 2 3" xfId="4469" xr:uid="{00000000-0005-0000-0000-0000B6010000}"/>
    <cellStyle name="20% - uthevingsfarge 2 12 2_Balansetall" xfId="4888" xr:uid="{DAD47F6A-F9E5-4CC3-A4FB-B7F63498585A}"/>
    <cellStyle name="20% - uthevingsfarge 2 12 3" xfId="942" xr:uid="{00000000-0005-0000-0000-0000B8010000}"/>
    <cellStyle name="20% - uthevingsfarge 2 12 3 2" xfId="4009" xr:uid="{00000000-0005-0000-0000-0000B9010000}"/>
    <cellStyle name="20% - uthevingsfarge 2 12 3_Balansetall" xfId="4889" xr:uid="{FCAAB8A8-170D-4D38-8AF3-642F97AC940C}"/>
    <cellStyle name="20% - uthevingsfarge 2 12 4" xfId="1807" xr:uid="{00000000-0005-0000-0000-0000BA010000}"/>
    <cellStyle name="20% - uthevingsfarge 2 12 5" xfId="3549" xr:uid="{00000000-0005-0000-0000-0000BB010000}"/>
    <cellStyle name="20% - uthevingsfarge 2 12_Balansetall" xfId="4887" xr:uid="{900BADD4-37DB-43E8-8E28-F886EFE71853}"/>
    <cellStyle name="20% - uthevingsfarge 2 13" xfId="151" xr:uid="{00000000-0005-0000-0000-0000BD010000}"/>
    <cellStyle name="20% - uthevingsfarge 2 13 2" xfId="1427" xr:uid="{00000000-0005-0000-0000-0000BE010000}"/>
    <cellStyle name="20% - uthevingsfarge 2 13 2 2" xfId="1808" xr:uid="{00000000-0005-0000-0000-0000BF010000}"/>
    <cellStyle name="20% - uthevingsfarge 2 13 2 3" xfId="4506" xr:uid="{00000000-0005-0000-0000-0000C0010000}"/>
    <cellStyle name="20% - uthevingsfarge 2 13 2_Balansetall" xfId="4891" xr:uid="{9226A7F8-54F4-4C49-B9C1-C79164B582D0}"/>
    <cellStyle name="20% - uthevingsfarge 2 13 3" xfId="979" xr:uid="{00000000-0005-0000-0000-0000C2010000}"/>
    <cellStyle name="20% - uthevingsfarge 2 13 3 2" xfId="4046" xr:uid="{00000000-0005-0000-0000-0000C3010000}"/>
    <cellStyle name="20% - uthevingsfarge 2 13 3_Balansetall" xfId="4892" xr:uid="{B8B44C11-AAE7-46A8-BE4B-6B965A5881D1}"/>
    <cellStyle name="20% - uthevingsfarge 2 13 4" xfId="1809" xr:uid="{00000000-0005-0000-0000-0000C4010000}"/>
    <cellStyle name="20% - uthevingsfarge 2 13 5" xfId="3586" xr:uid="{00000000-0005-0000-0000-0000C5010000}"/>
    <cellStyle name="20% - uthevingsfarge 2 13_Balansetall" xfId="4890" xr:uid="{55311576-7D40-4974-B3A5-150FC2DA133D}"/>
    <cellStyle name="20% - uthevingsfarge 2 14" xfId="152" xr:uid="{00000000-0005-0000-0000-0000C7010000}"/>
    <cellStyle name="20% - uthevingsfarge 2 14 2" xfId="1441" xr:uid="{00000000-0005-0000-0000-0000C8010000}"/>
    <cellStyle name="20% - uthevingsfarge 2 14 2 2" xfId="1810" xr:uid="{00000000-0005-0000-0000-0000C9010000}"/>
    <cellStyle name="20% - uthevingsfarge 2 14 2 3" xfId="4520" xr:uid="{00000000-0005-0000-0000-0000CA010000}"/>
    <cellStyle name="20% - uthevingsfarge 2 14 2_Balansetall" xfId="4894" xr:uid="{438D6900-1BC3-4B48-A5C9-05A865D377A5}"/>
    <cellStyle name="20% - uthevingsfarge 2 14 3" xfId="993" xr:uid="{00000000-0005-0000-0000-0000CC010000}"/>
    <cellStyle name="20% - uthevingsfarge 2 14 3 2" xfId="4060" xr:uid="{00000000-0005-0000-0000-0000CD010000}"/>
    <cellStyle name="20% - uthevingsfarge 2 14 3_Balansetall" xfId="4895" xr:uid="{2DEB6428-E532-45FE-9E86-35B6F649C3D0}"/>
    <cellStyle name="20% - uthevingsfarge 2 14 4" xfId="1811" xr:uid="{00000000-0005-0000-0000-0000CE010000}"/>
    <cellStyle name="20% - uthevingsfarge 2 14 5" xfId="3600" xr:uid="{00000000-0005-0000-0000-0000CF010000}"/>
    <cellStyle name="20% - uthevingsfarge 2 14_Balansetall" xfId="4893" xr:uid="{92D94C43-025E-45DF-A5E4-58BD023CB485}"/>
    <cellStyle name="20% - uthevingsfarge 2 15" xfId="153" xr:uid="{00000000-0005-0000-0000-0000D1010000}"/>
    <cellStyle name="20% - uthevingsfarge 2 15 2" xfId="1455" xr:uid="{00000000-0005-0000-0000-0000D2010000}"/>
    <cellStyle name="20% - uthevingsfarge 2 15 2 2" xfId="1812" xr:uid="{00000000-0005-0000-0000-0000D3010000}"/>
    <cellStyle name="20% - uthevingsfarge 2 15 2 3" xfId="4534" xr:uid="{00000000-0005-0000-0000-0000D4010000}"/>
    <cellStyle name="20% - uthevingsfarge 2 15 2_Balansetall" xfId="4897" xr:uid="{4523CEA4-CE8E-45F3-B710-96B9F6209D1B}"/>
    <cellStyle name="20% - uthevingsfarge 2 15 3" xfId="1007" xr:uid="{00000000-0005-0000-0000-0000D6010000}"/>
    <cellStyle name="20% - uthevingsfarge 2 15 3 2" xfId="4074" xr:uid="{00000000-0005-0000-0000-0000D7010000}"/>
    <cellStyle name="20% - uthevingsfarge 2 15 3_Balansetall" xfId="4898" xr:uid="{9AC6B68A-1077-4A8A-AB0F-3A5E91BEABF0}"/>
    <cellStyle name="20% - uthevingsfarge 2 15 4" xfId="1813" xr:uid="{00000000-0005-0000-0000-0000D8010000}"/>
    <cellStyle name="20% - uthevingsfarge 2 15 5" xfId="3614" xr:uid="{00000000-0005-0000-0000-0000D9010000}"/>
    <cellStyle name="20% - uthevingsfarge 2 15_Balansetall" xfId="4896" xr:uid="{97CC64B3-5A10-46FF-94B1-E736CA7F0F15}"/>
    <cellStyle name="20% - uthevingsfarge 2 16" xfId="154" xr:uid="{00000000-0005-0000-0000-0000DB010000}"/>
    <cellStyle name="20% - uthevingsfarge 2 16 2" xfId="1469" xr:uid="{00000000-0005-0000-0000-0000DC010000}"/>
    <cellStyle name="20% - uthevingsfarge 2 16 2 2" xfId="1814" xr:uid="{00000000-0005-0000-0000-0000DD010000}"/>
    <cellStyle name="20% - uthevingsfarge 2 16 2 3" xfId="4548" xr:uid="{00000000-0005-0000-0000-0000DE010000}"/>
    <cellStyle name="20% - uthevingsfarge 2 16 2_Balansetall" xfId="4900" xr:uid="{59514C49-B580-4295-9D08-BA81CEAC27DC}"/>
    <cellStyle name="20% - uthevingsfarge 2 16 3" xfId="1021" xr:uid="{00000000-0005-0000-0000-0000E0010000}"/>
    <cellStyle name="20% - uthevingsfarge 2 16 3 2" xfId="4088" xr:uid="{00000000-0005-0000-0000-0000E1010000}"/>
    <cellStyle name="20% - uthevingsfarge 2 16 3_Balansetall" xfId="4901" xr:uid="{9F747154-57FE-4EDE-AA2C-CE353664276D}"/>
    <cellStyle name="20% - uthevingsfarge 2 16 4" xfId="1815" xr:uid="{00000000-0005-0000-0000-0000E2010000}"/>
    <cellStyle name="20% - uthevingsfarge 2 16 5" xfId="3628" xr:uid="{00000000-0005-0000-0000-0000E3010000}"/>
    <cellStyle name="20% - uthevingsfarge 2 16_Balansetall" xfId="4899" xr:uid="{71B5C131-766C-4832-AD35-35E7349F6497}"/>
    <cellStyle name="20% - uthevingsfarge 2 17" xfId="155" xr:uid="{00000000-0005-0000-0000-0000E5010000}"/>
    <cellStyle name="20% - uthevingsfarge 2 17 2" xfId="1483" xr:uid="{00000000-0005-0000-0000-0000E6010000}"/>
    <cellStyle name="20% - uthevingsfarge 2 17 2 2" xfId="1816" xr:uid="{00000000-0005-0000-0000-0000E7010000}"/>
    <cellStyle name="20% - uthevingsfarge 2 17 2 3" xfId="4562" xr:uid="{00000000-0005-0000-0000-0000E8010000}"/>
    <cellStyle name="20% - uthevingsfarge 2 17 2_Balansetall" xfId="4903" xr:uid="{05B298F7-A5A1-48C3-82C1-B04015534CCB}"/>
    <cellStyle name="20% - uthevingsfarge 2 17 3" xfId="1035" xr:uid="{00000000-0005-0000-0000-0000EA010000}"/>
    <cellStyle name="20% - uthevingsfarge 2 17 3 2" xfId="4102" xr:uid="{00000000-0005-0000-0000-0000EB010000}"/>
    <cellStyle name="20% - uthevingsfarge 2 17 3_Balansetall" xfId="4904" xr:uid="{B66A8082-CC89-4AAE-BBB9-E02FE4D3B9C6}"/>
    <cellStyle name="20% - uthevingsfarge 2 17 4" xfId="1817" xr:uid="{00000000-0005-0000-0000-0000EC010000}"/>
    <cellStyle name="20% - uthevingsfarge 2 17 5" xfId="3642" xr:uid="{00000000-0005-0000-0000-0000ED010000}"/>
    <cellStyle name="20% - uthevingsfarge 2 17_Balansetall" xfId="4902" xr:uid="{80F32368-6870-41AD-BEF4-33CA3F39705A}"/>
    <cellStyle name="20% - uthevingsfarge 2 18" xfId="156" xr:uid="{00000000-0005-0000-0000-0000EF010000}"/>
    <cellStyle name="20% - uthevingsfarge 2 18 2" xfId="1495" xr:uid="{00000000-0005-0000-0000-0000F0010000}"/>
    <cellStyle name="20% - uthevingsfarge 2 18 2 2" xfId="1818" xr:uid="{00000000-0005-0000-0000-0000F1010000}"/>
    <cellStyle name="20% - uthevingsfarge 2 18 2 3" xfId="4574" xr:uid="{00000000-0005-0000-0000-0000F2010000}"/>
    <cellStyle name="20% - uthevingsfarge 2 18 2_Balansetall" xfId="4906" xr:uid="{72AC0730-988C-4397-B3B1-DECF1A97EDAA}"/>
    <cellStyle name="20% - uthevingsfarge 2 18 3" xfId="1047" xr:uid="{00000000-0005-0000-0000-0000F4010000}"/>
    <cellStyle name="20% - uthevingsfarge 2 18 3 2" xfId="4114" xr:uid="{00000000-0005-0000-0000-0000F5010000}"/>
    <cellStyle name="20% - uthevingsfarge 2 18 3_Balansetall" xfId="4907" xr:uid="{D03487A1-8B72-429B-8414-D48B104CA9C6}"/>
    <cellStyle name="20% - uthevingsfarge 2 18 4" xfId="1819" xr:uid="{00000000-0005-0000-0000-0000F6010000}"/>
    <cellStyle name="20% - uthevingsfarge 2 18 5" xfId="3654" xr:uid="{00000000-0005-0000-0000-0000F7010000}"/>
    <cellStyle name="20% - uthevingsfarge 2 18_Balansetall" xfId="4905" xr:uid="{D68716E6-F541-4D4E-A0D9-EA6D2509F03D}"/>
    <cellStyle name="20% - uthevingsfarge 2 19" xfId="157" xr:uid="{00000000-0005-0000-0000-0000F9010000}"/>
    <cellStyle name="20% - uthevingsfarge 2 19 2" xfId="1505" xr:uid="{00000000-0005-0000-0000-0000FA010000}"/>
    <cellStyle name="20% - uthevingsfarge 2 19 2 2" xfId="1820" xr:uid="{00000000-0005-0000-0000-0000FB010000}"/>
    <cellStyle name="20% - uthevingsfarge 2 19 2 3" xfId="4584" xr:uid="{00000000-0005-0000-0000-0000FC010000}"/>
    <cellStyle name="20% - uthevingsfarge 2 19 2_Balansetall" xfId="4909" xr:uid="{B6897694-E364-42F0-8570-8645329E2E1A}"/>
    <cellStyle name="20% - uthevingsfarge 2 19 3" xfId="1057" xr:uid="{00000000-0005-0000-0000-0000FE010000}"/>
    <cellStyle name="20% - uthevingsfarge 2 19 3 2" xfId="4124" xr:uid="{00000000-0005-0000-0000-0000FF010000}"/>
    <cellStyle name="20% - uthevingsfarge 2 19 3_Balansetall" xfId="4910" xr:uid="{4C08A62E-99B9-4574-A713-E815D0420A80}"/>
    <cellStyle name="20% - uthevingsfarge 2 19 4" xfId="1821" xr:uid="{00000000-0005-0000-0000-000000020000}"/>
    <cellStyle name="20% - uthevingsfarge 2 19 5" xfId="3664" xr:uid="{00000000-0005-0000-0000-000001020000}"/>
    <cellStyle name="20% - uthevingsfarge 2 19_Balansetall" xfId="4908" xr:uid="{0AF78EEE-BF2B-4502-91D9-023AA8F652D5}"/>
    <cellStyle name="20% - uthevingsfarge 2 2" xfId="158" xr:uid="{00000000-0005-0000-0000-000003020000}"/>
    <cellStyle name="20% - uthevingsfarge 2 2 2" xfId="1249" xr:uid="{00000000-0005-0000-0000-000004020000}"/>
    <cellStyle name="20% - uthevingsfarge 2 2 2 2" xfId="1822" xr:uid="{00000000-0005-0000-0000-000005020000}"/>
    <cellStyle name="20% - uthevingsfarge 2 2 2 2 2" xfId="3118" xr:uid="{00000000-0005-0000-0000-000006020000}"/>
    <cellStyle name="20% - uthevingsfarge 2 2 2 3" xfId="1823" xr:uid="{00000000-0005-0000-0000-000007020000}"/>
    <cellStyle name="20% - uthevingsfarge 2 2 2 4" xfId="4328" xr:uid="{00000000-0005-0000-0000-000008020000}"/>
    <cellStyle name="20% - uthevingsfarge 2 2 2_Balansetall" xfId="4912" xr:uid="{48F0CB59-885C-4583-A196-54B5A8497C73}"/>
    <cellStyle name="20% - uthevingsfarge 2 2 3" xfId="801" xr:uid="{00000000-0005-0000-0000-00000A020000}"/>
    <cellStyle name="20% - uthevingsfarge 2 2 3 2" xfId="1824" xr:uid="{00000000-0005-0000-0000-00000B020000}"/>
    <cellStyle name="20% - uthevingsfarge 2 2 3 3" xfId="3868" xr:uid="{00000000-0005-0000-0000-00000C020000}"/>
    <cellStyle name="20% - uthevingsfarge 2 2 3_Balansetall" xfId="4913" xr:uid="{CB24E154-C8CC-4A17-A846-4D814AB9D4F3}"/>
    <cellStyle name="20% - uthevingsfarge 2 2 4" xfId="1825" xr:uid="{00000000-0005-0000-0000-00000E020000}"/>
    <cellStyle name="20% - uthevingsfarge 2 2 5" xfId="3408" xr:uid="{00000000-0005-0000-0000-00000F020000}"/>
    <cellStyle name="20% - uthevingsfarge 2 2_Balansetall" xfId="4911" xr:uid="{31D88645-F0AD-4F8F-90EE-D6C73A6A8B50}"/>
    <cellStyle name="20% - uthevingsfarge 2 20" xfId="159" xr:uid="{00000000-0005-0000-0000-000011020000}"/>
    <cellStyle name="20% - uthevingsfarge 2 20 2" xfId="1519" xr:uid="{00000000-0005-0000-0000-000012020000}"/>
    <cellStyle name="20% - uthevingsfarge 2 20 2 2" xfId="1826" xr:uid="{00000000-0005-0000-0000-000013020000}"/>
    <cellStyle name="20% - uthevingsfarge 2 20 2 3" xfId="4598" xr:uid="{00000000-0005-0000-0000-000014020000}"/>
    <cellStyle name="20% - uthevingsfarge 2 20 2_Balansetall" xfId="4915" xr:uid="{DDC2F52A-A7F4-4D90-9B7F-B45D10748213}"/>
    <cellStyle name="20% - uthevingsfarge 2 20 3" xfId="1071" xr:uid="{00000000-0005-0000-0000-000016020000}"/>
    <cellStyle name="20% - uthevingsfarge 2 20 3 2" xfId="4138" xr:uid="{00000000-0005-0000-0000-000017020000}"/>
    <cellStyle name="20% - uthevingsfarge 2 20 3_Balansetall" xfId="4916" xr:uid="{0B9D1DF1-4FA6-404A-B500-0422A89B2E9C}"/>
    <cellStyle name="20% - uthevingsfarge 2 20 4" xfId="1827" xr:uid="{00000000-0005-0000-0000-000018020000}"/>
    <cellStyle name="20% - uthevingsfarge 2 20 5" xfId="3678" xr:uid="{00000000-0005-0000-0000-000019020000}"/>
    <cellStyle name="20% - uthevingsfarge 2 20_Balansetall" xfId="4914" xr:uid="{68369AAE-8FAA-4829-B93D-0160C969EEA2}"/>
    <cellStyle name="20% - uthevingsfarge 2 21" xfId="160" xr:uid="{00000000-0005-0000-0000-00001B020000}"/>
    <cellStyle name="20% - uthevingsfarge 2 21 2" xfId="1531" xr:uid="{00000000-0005-0000-0000-00001C020000}"/>
    <cellStyle name="20% - uthevingsfarge 2 21 2 2" xfId="1828" xr:uid="{00000000-0005-0000-0000-00001D020000}"/>
    <cellStyle name="20% - uthevingsfarge 2 21 2 3" xfId="4610" xr:uid="{00000000-0005-0000-0000-00001E020000}"/>
    <cellStyle name="20% - uthevingsfarge 2 21 2_Balansetall" xfId="4918" xr:uid="{C0CD96A0-C920-4B4E-BF58-FA0AC0EDC814}"/>
    <cellStyle name="20% - uthevingsfarge 2 21 3" xfId="1083" xr:uid="{00000000-0005-0000-0000-000020020000}"/>
    <cellStyle name="20% - uthevingsfarge 2 21 3 2" xfId="4150" xr:uid="{00000000-0005-0000-0000-000021020000}"/>
    <cellStyle name="20% - uthevingsfarge 2 21 3_Balansetall" xfId="4919" xr:uid="{427DC741-37C3-40EC-AB37-87391DBB7ED7}"/>
    <cellStyle name="20% - uthevingsfarge 2 21 4" xfId="1829" xr:uid="{00000000-0005-0000-0000-000022020000}"/>
    <cellStyle name="20% - uthevingsfarge 2 21 5" xfId="3690" xr:uid="{00000000-0005-0000-0000-000023020000}"/>
    <cellStyle name="20% - uthevingsfarge 2 21_Balansetall" xfId="4917" xr:uid="{0FE3777C-C49D-4014-B818-578A57285A9F}"/>
    <cellStyle name="20% - uthevingsfarge 2 22" xfId="161" xr:uid="{00000000-0005-0000-0000-000025020000}"/>
    <cellStyle name="20% - uthevingsfarge 2 22 2" xfId="1540" xr:uid="{00000000-0005-0000-0000-000026020000}"/>
    <cellStyle name="20% - uthevingsfarge 2 22 2 2" xfId="1830" xr:uid="{00000000-0005-0000-0000-000027020000}"/>
    <cellStyle name="20% - uthevingsfarge 2 22 2 3" xfId="4619" xr:uid="{00000000-0005-0000-0000-000028020000}"/>
    <cellStyle name="20% - uthevingsfarge 2 22 2_Balansetall" xfId="4921" xr:uid="{CE36FE9D-B483-4788-9FD4-0716026A8130}"/>
    <cellStyle name="20% - uthevingsfarge 2 22 3" xfId="1092" xr:uid="{00000000-0005-0000-0000-00002A020000}"/>
    <cellStyle name="20% - uthevingsfarge 2 22 3 2" xfId="4159" xr:uid="{00000000-0005-0000-0000-00002B020000}"/>
    <cellStyle name="20% - uthevingsfarge 2 22 3_Balansetall" xfId="4922" xr:uid="{20BA07DA-CDC6-4BB1-A0A4-EE041D2D4442}"/>
    <cellStyle name="20% - uthevingsfarge 2 22 4" xfId="1831" xr:uid="{00000000-0005-0000-0000-00002C020000}"/>
    <cellStyle name="20% - uthevingsfarge 2 22 5" xfId="3699" xr:uid="{00000000-0005-0000-0000-00002D020000}"/>
    <cellStyle name="20% - uthevingsfarge 2 22_Balansetall" xfId="4920" xr:uid="{53BE5D24-B781-43A6-918A-DFB11EB54910}"/>
    <cellStyle name="20% - uthevingsfarge 2 23" xfId="162" xr:uid="{00000000-0005-0000-0000-00002F020000}"/>
    <cellStyle name="20% - uthevingsfarge 2 23 2" xfId="1544" xr:uid="{00000000-0005-0000-0000-000030020000}"/>
    <cellStyle name="20% - uthevingsfarge 2 23 2 2" xfId="1832" xr:uid="{00000000-0005-0000-0000-000031020000}"/>
    <cellStyle name="20% - uthevingsfarge 2 23 2 3" xfId="4623" xr:uid="{00000000-0005-0000-0000-000032020000}"/>
    <cellStyle name="20% - uthevingsfarge 2 23 2_Balansetall" xfId="4924" xr:uid="{EA10D214-35AA-4147-A29B-0BAF2FCEA457}"/>
    <cellStyle name="20% - uthevingsfarge 2 23 3" xfId="1096" xr:uid="{00000000-0005-0000-0000-000034020000}"/>
    <cellStyle name="20% - uthevingsfarge 2 23 3 2" xfId="4163" xr:uid="{00000000-0005-0000-0000-000035020000}"/>
    <cellStyle name="20% - uthevingsfarge 2 23 3_Balansetall" xfId="4925" xr:uid="{CD99B945-F1E8-41EC-9C00-9995563D47A2}"/>
    <cellStyle name="20% - uthevingsfarge 2 23 4" xfId="1833" xr:uid="{00000000-0005-0000-0000-000036020000}"/>
    <cellStyle name="20% - uthevingsfarge 2 23 5" xfId="3703" xr:uid="{00000000-0005-0000-0000-000037020000}"/>
    <cellStyle name="20% - uthevingsfarge 2 23_Balansetall" xfId="4923" xr:uid="{E3772915-505A-484C-B8FE-BF827B14EAF4}"/>
    <cellStyle name="20% - uthevingsfarge 2 24" xfId="163" xr:uid="{00000000-0005-0000-0000-000039020000}"/>
    <cellStyle name="20% - uthevingsfarge 2 24 2" xfId="1579" xr:uid="{00000000-0005-0000-0000-00003A020000}"/>
    <cellStyle name="20% - uthevingsfarge 2 24 2 2" xfId="1834" xr:uid="{00000000-0005-0000-0000-00003B020000}"/>
    <cellStyle name="20% - uthevingsfarge 2 24 2 3" xfId="4658" xr:uid="{00000000-0005-0000-0000-00003C020000}"/>
    <cellStyle name="20% - uthevingsfarge 2 24 2_Balansetall" xfId="4927" xr:uid="{78537CFF-E154-4794-8BB5-8FB53A22EB50}"/>
    <cellStyle name="20% - uthevingsfarge 2 24 3" xfId="1131" xr:uid="{00000000-0005-0000-0000-00003E020000}"/>
    <cellStyle name="20% - uthevingsfarge 2 24 3 2" xfId="4198" xr:uid="{00000000-0005-0000-0000-00003F020000}"/>
    <cellStyle name="20% - uthevingsfarge 2 24 3_Balansetall" xfId="4928" xr:uid="{40EE6A6B-26A1-4877-8DB4-E8E41F98C667}"/>
    <cellStyle name="20% - uthevingsfarge 2 24 4" xfId="1835" xr:uid="{00000000-0005-0000-0000-000040020000}"/>
    <cellStyle name="20% - uthevingsfarge 2 24 5" xfId="3738" xr:uid="{00000000-0005-0000-0000-000041020000}"/>
    <cellStyle name="20% - uthevingsfarge 2 24_Balansetall" xfId="4926" xr:uid="{7D27DA6F-42CE-4B72-B92A-7F6B9338D210}"/>
    <cellStyle name="20% - uthevingsfarge 2 25" xfId="164" xr:uid="{00000000-0005-0000-0000-000043020000}"/>
    <cellStyle name="20% - uthevingsfarge 2 25 2" xfId="1593" xr:uid="{00000000-0005-0000-0000-000044020000}"/>
    <cellStyle name="20% - uthevingsfarge 2 25 2 2" xfId="1836" xr:uid="{00000000-0005-0000-0000-000045020000}"/>
    <cellStyle name="20% - uthevingsfarge 2 25 2 3" xfId="4672" xr:uid="{00000000-0005-0000-0000-000046020000}"/>
    <cellStyle name="20% - uthevingsfarge 2 25 2_Balansetall" xfId="4930" xr:uid="{57DFD9A0-024E-495A-B04D-CEAA52EBC985}"/>
    <cellStyle name="20% - uthevingsfarge 2 25 3" xfId="1145" xr:uid="{00000000-0005-0000-0000-000048020000}"/>
    <cellStyle name="20% - uthevingsfarge 2 25 3 2" xfId="4212" xr:uid="{00000000-0005-0000-0000-000049020000}"/>
    <cellStyle name="20% - uthevingsfarge 2 25 3_Balansetall" xfId="4931" xr:uid="{7DADE2B8-4C5A-46C2-921B-C1BB6AF00EDA}"/>
    <cellStyle name="20% - uthevingsfarge 2 25 4" xfId="1837" xr:uid="{00000000-0005-0000-0000-00004A020000}"/>
    <cellStyle name="20% - uthevingsfarge 2 25 5" xfId="3752" xr:uid="{00000000-0005-0000-0000-00004B020000}"/>
    <cellStyle name="20% - uthevingsfarge 2 25_Balansetall" xfId="4929" xr:uid="{2B8BA95E-816A-4CF1-9F2B-7DFA8F228739}"/>
    <cellStyle name="20% - uthevingsfarge 2 26" xfId="165" xr:uid="{00000000-0005-0000-0000-00004D020000}"/>
    <cellStyle name="20% - uthevingsfarge 2 26 2" xfId="1607" xr:uid="{00000000-0005-0000-0000-00004E020000}"/>
    <cellStyle name="20% - uthevingsfarge 2 26 2 2" xfId="1838" xr:uid="{00000000-0005-0000-0000-00004F020000}"/>
    <cellStyle name="20% - uthevingsfarge 2 26 2 3" xfId="4686" xr:uid="{00000000-0005-0000-0000-000050020000}"/>
    <cellStyle name="20% - uthevingsfarge 2 26 2_Balansetall" xfId="4933" xr:uid="{59053B0D-8254-42F2-BD45-827034EA157C}"/>
    <cellStyle name="20% - uthevingsfarge 2 26 3" xfId="1159" xr:uid="{00000000-0005-0000-0000-000052020000}"/>
    <cellStyle name="20% - uthevingsfarge 2 26 3 2" xfId="4226" xr:uid="{00000000-0005-0000-0000-000053020000}"/>
    <cellStyle name="20% - uthevingsfarge 2 26 3_Balansetall" xfId="4934" xr:uid="{3196B1AE-C64D-45F9-906A-37372C2366B6}"/>
    <cellStyle name="20% - uthevingsfarge 2 26 4" xfId="1839" xr:uid="{00000000-0005-0000-0000-000054020000}"/>
    <cellStyle name="20% - uthevingsfarge 2 26 5" xfId="3766" xr:uid="{00000000-0005-0000-0000-000055020000}"/>
    <cellStyle name="20% - uthevingsfarge 2 26_Balansetall" xfId="4932" xr:uid="{79026085-617B-4E83-817E-8E02FE46C145}"/>
    <cellStyle name="20% - uthevingsfarge 2 27" xfId="166" xr:uid="{00000000-0005-0000-0000-000057020000}"/>
    <cellStyle name="20% - uthevingsfarge 2 27 2" xfId="1621" xr:uid="{00000000-0005-0000-0000-000058020000}"/>
    <cellStyle name="20% - uthevingsfarge 2 27 2 2" xfId="1840" xr:uid="{00000000-0005-0000-0000-000059020000}"/>
    <cellStyle name="20% - uthevingsfarge 2 27 2 3" xfId="4700" xr:uid="{00000000-0005-0000-0000-00005A020000}"/>
    <cellStyle name="20% - uthevingsfarge 2 27 2_Balansetall" xfId="4936" xr:uid="{FEEBDF43-3517-4189-A44B-188A88D06D99}"/>
    <cellStyle name="20% - uthevingsfarge 2 27 3" xfId="1173" xr:uid="{00000000-0005-0000-0000-00005C020000}"/>
    <cellStyle name="20% - uthevingsfarge 2 27 3 2" xfId="4240" xr:uid="{00000000-0005-0000-0000-00005D020000}"/>
    <cellStyle name="20% - uthevingsfarge 2 27 3_Balansetall" xfId="4937" xr:uid="{FD549CA6-D16A-4F9A-8692-2A5D0C16DA2D}"/>
    <cellStyle name="20% - uthevingsfarge 2 27 4" xfId="1841" xr:uid="{00000000-0005-0000-0000-00005E020000}"/>
    <cellStyle name="20% - uthevingsfarge 2 27 5" xfId="3780" xr:uid="{00000000-0005-0000-0000-00005F020000}"/>
    <cellStyle name="20% - uthevingsfarge 2 27_Balansetall" xfId="4935" xr:uid="{15FDADFB-B4BD-4758-9AA7-2005C46B122C}"/>
    <cellStyle name="20% - uthevingsfarge 2 28" xfId="167" xr:uid="{00000000-0005-0000-0000-000061020000}"/>
    <cellStyle name="20% - uthevingsfarge 2 28 2" xfId="1634" xr:uid="{00000000-0005-0000-0000-000062020000}"/>
    <cellStyle name="20% - uthevingsfarge 2 28 2 2" xfId="1842" xr:uid="{00000000-0005-0000-0000-000063020000}"/>
    <cellStyle name="20% - uthevingsfarge 2 28 2 3" xfId="4713" xr:uid="{00000000-0005-0000-0000-000064020000}"/>
    <cellStyle name="20% - uthevingsfarge 2 28 2_Balansetall" xfId="4939" xr:uid="{A670B1ED-10C6-4329-8706-99743FCE665C}"/>
    <cellStyle name="20% - uthevingsfarge 2 28 3" xfId="1186" xr:uid="{00000000-0005-0000-0000-000066020000}"/>
    <cellStyle name="20% - uthevingsfarge 2 28 3 2" xfId="4253" xr:uid="{00000000-0005-0000-0000-000067020000}"/>
    <cellStyle name="20% - uthevingsfarge 2 28 3_Balansetall" xfId="4940" xr:uid="{1436410F-7555-4883-A8FD-068728FC884F}"/>
    <cellStyle name="20% - uthevingsfarge 2 28 4" xfId="1843" xr:uid="{00000000-0005-0000-0000-000068020000}"/>
    <cellStyle name="20% - uthevingsfarge 2 28 5" xfId="3793" xr:uid="{00000000-0005-0000-0000-000069020000}"/>
    <cellStyle name="20% - uthevingsfarge 2 28_Balansetall" xfId="4938" xr:uid="{F5E19FC6-AB49-44AB-BDAE-D48B41A552E1}"/>
    <cellStyle name="20% - uthevingsfarge 2 29" xfId="168" xr:uid="{00000000-0005-0000-0000-00006B020000}"/>
    <cellStyle name="20% - uthevingsfarge 2 29 2" xfId="1647" xr:uid="{00000000-0005-0000-0000-00006C020000}"/>
    <cellStyle name="20% - uthevingsfarge 2 29 2 2" xfId="1844" xr:uid="{00000000-0005-0000-0000-00006D020000}"/>
    <cellStyle name="20% - uthevingsfarge 2 29 2 3" xfId="4726" xr:uid="{00000000-0005-0000-0000-00006E020000}"/>
    <cellStyle name="20% - uthevingsfarge 2 29 2_Balansetall" xfId="4942" xr:uid="{9749A2C9-230A-4563-AFF7-44B084AC70D0}"/>
    <cellStyle name="20% - uthevingsfarge 2 29 3" xfId="1199" xr:uid="{00000000-0005-0000-0000-000070020000}"/>
    <cellStyle name="20% - uthevingsfarge 2 29 3 2" xfId="4266" xr:uid="{00000000-0005-0000-0000-000071020000}"/>
    <cellStyle name="20% - uthevingsfarge 2 29 3_Balansetall" xfId="4943" xr:uid="{A8C96B12-7C68-4020-81CE-AE6328896C80}"/>
    <cellStyle name="20% - uthevingsfarge 2 29 4" xfId="1845" xr:uid="{00000000-0005-0000-0000-000072020000}"/>
    <cellStyle name="20% - uthevingsfarge 2 29 5" xfId="3806" xr:uid="{00000000-0005-0000-0000-000073020000}"/>
    <cellStyle name="20% - uthevingsfarge 2 29_Balansetall" xfId="4941" xr:uid="{2CDC3FCE-C374-455F-96CF-E267FA233B8A}"/>
    <cellStyle name="20% - uthevingsfarge 2 3" xfId="169" xr:uid="{00000000-0005-0000-0000-000075020000}"/>
    <cellStyle name="20% - uthevingsfarge 2 3 2" xfId="1285" xr:uid="{00000000-0005-0000-0000-000076020000}"/>
    <cellStyle name="20% - uthevingsfarge 2 3 2 2" xfId="1846" xr:uid="{00000000-0005-0000-0000-000077020000}"/>
    <cellStyle name="20% - uthevingsfarge 2 3 2 2 2" xfId="3119" xr:uid="{00000000-0005-0000-0000-000078020000}"/>
    <cellStyle name="20% - uthevingsfarge 2 3 2 3" xfId="1847" xr:uid="{00000000-0005-0000-0000-000079020000}"/>
    <cellStyle name="20% - uthevingsfarge 2 3 2 4" xfId="4364" xr:uid="{00000000-0005-0000-0000-00007A020000}"/>
    <cellStyle name="20% - uthevingsfarge 2 3 2_Balansetall" xfId="4945" xr:uid="{856D7362-0FB3-45E2-9C56-5C44FB553A35}"/>
    <cellStyle name="20% - uthevingsfarge 2 3 3" xfId="837" xr:uid="{00000000-0005-0000-0000-00007C020000}"/>
    <cellStyle name="20% - uthevingsfarge 2 3 3 2" xfId="1848" xr:uid="{00000000-0005-0000-0000-00007D020000}"/>
    <cellStyle name="20% - uthevingsfarge 2 3 3 3" xfId="3904" xr:uid="{00000000-0005-0000-0000-00007E020000}"/>
    <cellStyle name="20% - uthevingsfarge 2 3 3_Balansetall" xfId="4946" xr:uid="{AD6852D8-6EF7-474D-BCB7-ABE2001FAF55}"/>
    <cellStyle name="20% - uthevingsfarge 2 3 4" xfId="1849" xr:uid="{00000000-0005-0000-0000-000080020000}"/>
    <cellStyle name="20% - uthevingsfarge 2 3 5" xfId="3444" xr:uid="{00000000-0005-0000-0000-000081020000}"/>
    <cellStyle name="20% - uthevingsfarge 2 3_Balansetall" xfId="4944" xr:uid="{6B4BBC1A-FBB1-4AB4-AC6D-432C710D47B1}"/>
    <cellStyle name="20% - uthevingsfarge 2 30" xfId="170" xr:uid="{00000000-0005-0000-0000-000083020000}"/>
    <cellStyle name="20% - uthevingsfarge 2 30 2" xfId="1659" xr:uid="{00000000-0005-0000-0000-000084020000}"/>
    <cellStyle name="20% - uthevingsfarge 2 30 2 2" xfId="1850" xr:uid="{00000000-0005-0000-0000-000085020000}"/>
    <cellStyle name="20% - uthevingsfarge 2 30 2 3" xfId="4738" xr:uid="{00000000-0005-0000-0000-000086020000}"/>
    <cellStyle name="20% - uthevingsfarge 2 30 2_Balansetall" xfId="4948" xr:uid="{0AE9A76D-15D5-4A54-9955-BD9EE7E6C44F}"/>
    <cellStyle name="20% - uthevingsfarge 2 30 3" xfId="1211" xr:uid="{00000000-0005-0000-0000-000088020000}"/>
    <cellStyle name="20% - uthevingsfarge 2 30 3 2" xfId="4278" xr:uid="{00000000-0005-0000-0000-000089020000}"/>
    <cellStyle name="20% - uthevingsfarge 2 30 3_Balansetall" xfId="4949" xr:uid="{7571AD51-D132-4657-86A6-7C353A39DE7F}"/>
    <cellStyle name="20% - uthevingsfarge 2 30 4" xfId="1851" xr:uid="{00000000-0005-0000-0000-00008A020000}"/>
    <cellStyle name="20% - uthevingsfarge 2 30 5" xfId="3818" xr:uid="{00000000-0005-0000-0000-00008B020000}"/>
    <cellStyle name="20% - uthevingsfarge 2 30_Balansetall" xfId="4947" xr:uid="{67F572D6-491B-406C-BBDF-11EAA62FE25A}"/>
    <cellStyle name="20% - uthevingsfarge 2 31" xfId="171" xr:uid="{00000000-0005-0000-0000-00008D020000}"/>
    <cellStyle name="20% - uthevingsfarge 2 31 2" xfId="1671" xr:uid="{00000000-0005-0000-0000-00008E020000}"/>
    <cellStyle name="20% - uthevingsfarge 2 31 2 2" xfId="1852" xr:uid="{00000000-0005-0000-0000-00008F020000}"/>
    <cellStyle name="20% - uthevingsfarge 2 31 2 3" xfId="4750" xr:uid="{00000000-0005-0000-0000-000090020000}"/>
    <cellStyle name="20% - uthevingsfarge 2 31 2_Balansetall" xfId="4951" xr:uid="{F7B739A0-258B-47F2-901F-919FE5B6E467}"/>
    <cellStyle name="20% - uthevingsfarge 2 31 3" xfId="1223" xr:uid="{00000000-0005-0000-0000-000092020000}"/>
    <cellStyle name="20% - uthevingsfarge 2 31 3 2" xfId="4290" xr:uid="{00000000-0005-0000-0000-000093020000}"/>
    <cellStyle name="20% - uthevingsfarge 2 31 3_Balansetall" xfId="4952" xr:uid="{FA2768B6-5936-42E4-8EF2-069CD9F30741}"/>
    <cellStyle name="20% - uthevingsfarge 2 31 4" xfId="1853" xr:uid="{00000000-0005-0000-0000-000094020000}"/>
    <cellStyle name="20% - uthevingsfarge 2 31 5" xfId="3830" xr:uid="{00000000-0005-0000-0000-000095020000}"/>
    <cellStyle name="20% - uthevingsfarge 2 31_Balansetall" xfId="4950" xr:uid="{A235BB00-5197-4B28-A11D-C3A5BE42869C}"/>
    <cellStyle name="20% - uthevingsfarge 2 32" xfId="172" xr:uid="{00000000-0005-0000-0000-000097020000}"/>
    <cellStyle name="20% - uthevingsfarge 2 32 2" xfId="1680" xr:uid="{00000000-0005-0000-0000-000098020000}"/>
    <cellStyle name="20% - uthevingsfarge 2 32 2 2" xfId="1854" xr:uid="{00000000-0005-0000-0000-000099020000}"/>
    <cellStyle name="20% - uthevingsfarge 2 32 2 3" xfId="4759" xr:uid="{00000000-0005-0000-0000-00009A020000}"/>
    <cellStyle name="20% - uthevingsfarge 2 32 2_Balansetall" xfId="4954" xr:uid="{13DB0816-B5D2-4B51-8CD2-B25949BA22C9}"/>
    <cellStyle name="20% - uthevingsfarge 2 32 3" xfId="1232" xr:uid="{00000000-0005-0000-0000-00009C020000}"/>
    <cellStyle name="20% - uthevingsfarge 2 32 3 2" xfId="4299" xr:uid="{00000000-0005-0000-0000-00009D020000}"/>
    <cellStyle name="20% - uthevingsfarge 2 32 3_Balansetall" xfId="4955" xr:uid="{327F50C5-B265-4339-9384-C163B46A1F73}"/>
    <cellStyle name="20% - uthevingsfarge 2 32 4" xfId="1855" xr:uid="{00000000-0005-0000-0000-00009E020000}"/>
    <cellStyle name="20% - uthevingsfarge 2 32 5" xfId="3839" xr:uid="{00000000-0005-0000-0000-00009F020000}"/>
    <cellStyle name="20% - uthevingsfarge 2 32_Balansetall" xfId="4953" xr:uid="{D5ADCBBA-79F9-41D4-9EA6-160EBB676500}"/>
    <cellStyle name="20% - uthevingsfarge 2 33" xfId="553" xr:uid="{00000000-0005-0000-0000-0000A1020000}"/>
    <cellStyle name="20% - uthevingsfarge 2 33 2" xfId="1683" xr:uid="{00000000-0005-0000-0000-0000A2020000}"/>
    <cellStyle name="20% - uthevingsfarge 2 33 2 2" xfId="1856" xr:uid="{00000000-0005-0000-0000-0000A3020000}"/>
    <cellStyle name="20% - uthevingsfarge 2 33 2 3" xfId="4762" xr:uid="{00000000-0005-0000-0000-0000A4020000}"/>
    <cellStyle name="20% - uthevingsfarge 2 33 2_Balansetall" xfId="4957" xr:uid="{0C5752DC-7DF1-49E9-8A42-02CFA22F8113}"/>
    <cellStyle name="20% - uthevingsfarge 2 33 3" xfId="1235" xr:uid="{00000000-0005-0000-0000-0000A6020000}"/>
    <cellStyle name="20% - uthevingsfarge 2 33 3 2" xfId="4302" xr:uid="{00000000-0005-0000-0000-0000A7020000}"/>
    <cellStyle name="20% - uthevingsfarge 2 33 3_Balansetall" xfId="4958" xr:uid="{7429E382-9FAF-470D-8F55-DF03CF18967D}"/>
    <cellStyle name="20% - uthevingsfarge 2 33 4" xfId="1857" xr:uid="{00000000-0005-0000-0000-0000A8020000}"/>
    <cellStyle name="20% - uthevingsfarge 2 33 5" xfId="3842" xr:uid="{00000000-0005-0000-0000-0000A9020000}"/>
    <cellStyle name="20% - uthevingsfarge 2 33_Balansetall" xfId="4956" xr:uid="{A7E7C065-A2BA-41A9-B06E-782DF7C64B27}"/>
    <cellStyle name="20% - uthevingsfarge 2 34" xfId="19" xr:uid="{00000000-0005-0000-0000-0000AB020000}"/>
    <cellStyle name="20% - uthevingsfarge 2 34 2" xfId="1858" xr:uid="{00000000-0005-0000-0000-0000AC020000}"/>
    <cellStyle name="20% - uthevingsfarge 2 34 2 2" xfId="3120" xr:uid="{00000000-0005-0000-0000-0000AD020000}"/>
    <cellStyle name="20% - uthevingsfarge 2 34 3" xfId="1859" xr:uid="{00000000-0005-0000-0000-0000AE020000}"/>
    <cellStyle name="20% - uthevingsfarge 2 34 4" xfId="4316" xr:uid="{00000000-0005-0000-0000-0000AF020000}"/>
    <cellStyle name="20% - uthevingsfarge 2 34_Balansetall" xfId="4959" xr:uid="{F1FB770E-5359-4113-B025-7C9D0A542129}"/>
    <cellStyle name="20% - uthevingsfarge 2 35" xfId="789" xr:uid="{00000000-0005-0000-0000-0000B1020000}"/>
    <cellStyle name="20% - uthevingsfarge 2 35 2" xfId="1860" xr:uid="{00000000-0005-0000-0000-0000B2020000}"/>
    <cellStyle name="20% - uthevingsfarge 2 35 2 2" xfId="3121" xr:uid="{00000000-0005-0000-0000-0000B3020000}"/>
    <cellStyle name="20% - uthevingsfarge 2 35 3" xfId="1861" xr:uid="{00000000-0005-0000-0000-0000B4020000}"/>
    <cellStyle name="20% - uthevingsfarge 2 35 4" xfId="3856" xr:uid="{00000000-0005-0000-0000-0000B5020000}"/>
    <cellStyle name="20% - uthevingsfarge 2 35_Balansetall" xfId="4960" xr:uid="{5F250D25-E515-4DC5-B311-231ED5F21CBB}"/>
    <cellStyle name="20% - uthevingsfarge 2 36" xfId="1862" xr:uid="{00000000-0005-0000-0000-0000B7020000}"/>
    <cellStyle name="20% - uthevingsfarge 2 36 2" xfId="1863" xr:uid="{00000000-0005-0000-0000-0000B8020000}"/>
    <cellStyle name="20% - uthevingsfarge 2 36 2 2" xfId="3123" xr:uid="{00000000-0005-0000-0000-0000B9020000}"/>
    <cellStyle name="20% - uthevingsfarge 2 36 3" xfId="3122" xr:uid="{00000000-0005-0000-0000-0000BA020000}"/>
    <cellStyle name="20% - uthevingsfarge 2 36_Note_1_og_2" xfId="1864" xr:uid="{00000000-0005-0000-0000-0000BB020000}"/>
    <cellStyle name="20% - uthevingsfarge 2 37" xfId="1865" xr:uid="{00000000-0005-0000-0000-0000BC020000}"/>
    <cellStyle name="20% - uthevingsfarge 2 37 2" xfId="3124" xr:uid="{00000000-0005-0000-0000-0000BD020000}"/>
    <cellStyle name="20% - uthevingsfarge 2 38" xfId="1866" xr:uid="{00000000-0005-0000-0000-0000BE020000}"/>
    <cellStyle name="20% - uthevingsfarge 2 39" xfId="1867" xr:uid="{00000000-0005-0000-0000-0000BF020000}"/>
    <cellStyle name="20% - uthevingsfarge 2 4" xfId="173" xr:uid="{00000000-0005-0000-0000-0000C0020000}"/>
    <cellStyle name="20% - uthevingsfarge 2 4 2" xfId="1299" xr:uid="{00000000-0005-0000-0000-0000C1020000}"/>
    <cellStyle name="20% - uthevingsfarge 2 4 2 2" xfId="1868" xr:uid="{00000000-0005-0000-0000-0000C2020000}"/>
    <cellStyle name="20% - uthevingsfarge 2 4 2 2 2" xfId="3125" xr:uid="{00000000-0005-0000-0000-0000C3020000}"/>
    <cellStyle name="20% - uthevingsfarge 2 4 2 3" xfId="1869" xr:uid="{00000000-0005-0000-0000-0000C4020000}"/>
    <cellStyle name="20% - uthevingsfarge 2 4 2 4" xfId="4378" xr:uid="{00000000-0005-0000-0000-0000C5020000}"/>
    <cellStyle name="20% - uthevingsfarge 2 4 2_Balansetall" xfId="4962" xr:uid="{83D53386-847C-4C0F-8B9F-74CD762DC3DB}"/>
    <cellStyle name="20% - uthevingsfarge 2 4 3" xfId="851" xr:uid="{00000000-0005-0000-0000-0000C7020000}"/>
    <cellStyle name="20% - uthevingsfarge 2 4 3 2" xfId="1870" xr:uid="{00000000-0005-0000-0000-0000C8020000}"/>
    <cellStyle name="20% - uthevingsfarge 2 4 3 3" xfId="3918" xr:uid="{00000000-0005-0000-0000-0000C9020000}"/>
    <cellStyle name="20% - uthevingsfarge 2 4 3_Balansetall" xfId="4963" xr:uid="{CF0D6283-A5AD-4425-83A5-1D0D11C99CF8}"/>
    <cellStyle name="20% - uthevingsfarge 2 4 4" xfId="1871" xr:uid="{00000000-0005-0000-0000-0000CB020000}"/>
    <cellStyle name="20% - uthevingsfarge 2 4 5" xfId="3458" xr:uid="{00000000-0005-0000-0000-0000CC020000}"/>
    <cellStyle name="20% - uthevingsfarge 2 4_Balansetall" xfId="4961" xr:uid="{1E9BD1FF-1EE9-40EE-B190-8BD58C116C00}"/>
    <cellStyle name="20% - uthevingsfarge 2 40" xfId="3396" xr:uid="{00000000-0005-0000-0000-0000CE020000}"/>
    <cellStyle name="20% - uthevingsfarge 2 5" xfId="174" xr:uid="{00000000-0005-0000-0000-0000CF020000}"/>
    <cellStyle name="20% - uthevingsfarge 2 5 2" xfId="1313" xr:uid="{00000000-0005-0000-0000-0000D0020000}"/>
    <cellStyle name="20% - uthevingsfarge 2 5 2 2" xfId="1872" xr:uid="{00000000-0005-0000-0000-0000D1020000}"/>
    <cellStyle name="20% - uthevingsfarge 2 5 2 2 2" xfId="3126" xr:uid="{00000000-0005-0000-0000-0000D2020000}"/>
    <cellStyle name="20% - uthevingsfarge 2 5 2 3" xfId="1873" xr:uid="{00000000-0005-0000-0000-0000D3020000}"/>
    <cellStyle name="20% - uthevingsfarge 2 5 2 4" xfId="4392" xr:uid="{00000000-0005-0000-0000-0000D4020000}"/>
    <cellStyle name="20% - uthevingsfarge 2 5 2_Balansetall" xfId="4965" xr:uid="{AE342A52-AC63-4D58-A6FB-8599FC5AE393}"/>
    <cellStyle name="20% - uthevingsfarge 2 5 3" xfId="865" xr:uid="{00000000-0005-0000-0000-0000D6020000}"/>
    <cellStyle name="20% - uthevingsfarge 2 5 3 2" xfId="1874" xr:uid="{00000000-0005-0000-0000-0000D7020000}"/>
    <cellStyle name="20% - uthevingsfarge 2 5 3 3" xfId="3932" xr:uid="{00000000-0005-0000-0000-0000D8020000}"/>
    <cellStyle name="20% - uthevingsfarge 2 5 3_Balansetall" xfId="4966" xr:uid="{A9671135-0AE0-40AB-8816-C4B131C57B16}"/>
    <cellStyle name="20% - uthevingsfarge 2 5 4" xfId="1875" xr:uid="{00000000-0005-0000-0000-0000DA020000}"/>
    <cellStyle name="20% - uthevingsfarge 2 5 5" xfId="3472" xr:uid="{00000000-0005-0000-0000-0000DB020000}"/>
    <cellStyle name="20% - uthevingsfarge 2 5_Balansetall" xfId="4964" xr:uid="{7DB4B74D-3718-41F6-B6BC-0EF148680CD8}"/>
    <cellStyle name="20% - uthevingsfarge 2 6" xfId="175" xr:uid="{00000000-0005-0000-0000-0000DD020000}"/>
    <cellStyle name="20% - uthevingsfarge 2 6 2" xfId="1327" xr:uid="{00000000-0005-0000-0000-0000DE020000}"/>
    <cellStyle name="20% - uthevingsfarge 2 6 2 2" xfId="1876" xr:uid="{00000000-0005-0000-0000-0000DF020000}"/>
    <cellStyle name="20% - uthevingsfarge 2 6 2 2 2" xfId="3127" xr:uid="{00000000-0005-0000-0000-0000E0020000}"/>
    <cellStyle name="20% - uthevingsfarge 2 6 2 3" xfId="1877" xr:uid="{00000000-0005-0000-0000-0000E1020000}"/>
    <cellStyle name="20% - uthevingsfarge 2 6 2 4" xfId="4406" xr:uid="{00000000-0005-0000-0000-0000E2020000}"/>
    <cellStyle name="20% - uthevingsfarge 2 6 2_Balansetall" xfId="4968" xr:uid="{3DEBCCA1-C8B2-45A4-812A-D9FAB514AA11}"/>
    <cellStyle name="20% - uthevingsfarge 2 6 3" xfId="879" xr:uid="{00000000-0005-0000-0000-0000E4020000}"/>
    <cellStyle name="20% - uthevingsfarge 2 6 3 2" xfId="1878" xr:uid="{00000000-0005-0000-0000-0000E5020000}"/>
    <cellStyle name="20% - uthevingsfarge 2 6 3 3" xfId="3946" xr:uid="{00000000-0005-0000-0000-0000E6020000}"/>
    <cellStyle name="20% - uthevingsfarge 2 6 3_Balansetall" xfId="4969" xr:uid="{55CE55A2-3D45-444A-858A-A540DC65F879}"/>
    <cellStyle name="20% - uthevingsfarge 2 6 4" xfId="1879" xr:uid="{00000000-0005-0000-0000-0000E8020000}"/>
    <cellStyle name="20% - uthevingsfarge 2 6 5" xfId="3486" xr:uid="{00000000-0005-0000-0000-0000E9020000}"/>
    <cellStyle name="20% - uthevingsfarge 2 6_Balansetall" xfId="4967" xr:uid="{45BA4AAB-3A97-426B-ACC3-80555943D09C}"/>
    <cellStyle name="20% - uthevingsfarge 2 7" xfId="176" xr:uid="{00000000-0005-0000-0000-0000EB020000}"/>
    <cellStyle name="20% - uthevingsfarge 2 7 2" xfId="1340" xr:uid="{00000000-0005-0000-0000-0000EC020000}"/>
    <cellStyle name="20% - uthevingsfarge 2 7 2 2" xfId="1880" xr:uid="{00000000-0005-0000-0000-0000ED020000}"/>
    <cellStyle name="20% - uthevingsfarge 2 7 2 2 2" xfId="3128" xr:uid="{00000000-0005-0000-0000-0000EE020000}"/>
    <cellStyle name="20% - uthevingsfarge 2 7 2 3" xfId="1881" xr:uid="{00000000-0005-0000-0000-0000EF020000}"/>
    <cellStyle name="20% - uthevingsfarge 2 7 2 4" xfId="4419" xr:uid="{00000000-0005-0000-0000-0000F0020000}"/>
    <cellStyle name="20% - uthevingsfarge 2 7 2_Balansetall" xfId="4971" xr:uid="{FFE9CF85-42C8-4DF4-9649-53C7E9E5C92D}"/>
    <cellStyle name="20% - uthevingsfarge 2 7 3" xfId="892" xr:uid="{00000000-0005-0000-0000-0000F2020000}"/>
    <cellStyle name="20% - uthevingsfarge 2 7 3 2" xfId="1882" xr:uid="{00000000-0005-0000-0000-0000F3020000}"/>
    <cellStyle name="20% - uthevingsfarge 2 7 3 3" xfId="3959" xr:uid="{00000000-0005-0000-0000-0000F4020000}"/>
    <cellStyle name="20% - uthevingsfarge 2 7 3_Balansetall" xfId="4972" xr:uid="{050F3C34-BDC8-4E5F-BE14-6EAF021A1714}"/>
    <cellStyle name="20% - uthevingsfarge 2 7 4" xfId="1883" xr:uid="{00000000-0005-0000-0000-0000F6020000}"/>
    <cellStyle name="20% - uthevingsfarge 2 7 5" xfId="3499" xr:uid="{00000000-0005-0000-0000-0000F7020000}"/>
    <cellStyle name="20% - uthevingsfarge 2 7_Balansetall" xfId="4970" xr:uid="{901DAA0D-3C88-44F3-85E2-E11C2F50D444}"/>
    <cellStyle name="20% - uthevingsfarge 2 8" xfId="177" xr:uid="{00000000-0005-0000-0000-0000F9020000}"/>
    <cellStyle name="20% - uthevingsfarge 2 8 2" xfId="1353" xr:uid="{00000000-0005-0000-0000-0000FA020000}"/>
    <cellStyle name="20% - uthevingsfarge 2 8 2 2" xfId="1884" xr:uid="{00000000-0005-0000-0000-0000FB020000}"/>
    <cellStyle name="20% - uthevingsfarge 2 8 2 2 2" xfId="3129" xr:uid="{00000000-0005-0000-0000-0000FC020000}"/>
    <cellStyle name="20% - uthevingsfarge 2 8 2 3" xfId="1885" xr:uid="{00000000-0005-0000-0000-0000FD020000}"/>
    <cellStyle name="20% - uthevingsfarge 2 8 2 4" xfId="4432" xr:uid="{00000000-0005-0000-0000-0000FE020000}"/>
    <cellStyle name="20% - uthevingsfarge 2 8 2_Balansetall" xfId="4974" xr:uid="{3A5B7DE5-300B-4891-90A9-B9146E813E8F}"/>
    <cellStyle name="20% - uthevingsfarge 2 8 3" xfId="905" xr:uid="{00000000-0005-0000-0000-000000030000}"/>
    <cellStyle name="20% - uthevingsfarge 2 8 3 2" xfId="1886" xr:uid="{00000000-0005-0000-0000-000001030000}"/>
    <cellStyle name="20% - uthevingsfarge 2 8 3 3" xfId="3972" xr:uid="{00000000-0005-0000-0000-000002030000}"/>
    <cellStyle name="20% - uthevingsfarge 2 8 3_Balansetall" xfId="4975" xr:uid="{0C1C497C-658E-4A97-A7CE-F03BE3286719}"/>
    <cellStyle name="20% - uthevingsfarge 2 8 4" xfId="1887" xr:uid="{00000000-0005-0000-0000-000004030000}"/>
    <cellStyle name="20% - uthevingsfarge 2 8 5" xfId="3512" xr:uid="{00000000-0005-0000-0000-000005030000}"/>
    <cellStyle name="20% - uthevingsfarge 2 8_Balansetall" xfId="4973" xr:uid="{3A71A74F-24B9-4DBB-898D-39C9ED573C6E}"/>
    <cellStyle name="20% - uthevingsfarge 2 9" xfId="178" xr:uid="{00000000-0005-0000-0000-000007030000}"/>
    <cellStyle name="20% - uthevingsfarge 2 9 2" xfId="1365" xr:uid="{00000000-0005-0000-0000-000008030000}"/>
    <cellStyle name="20% - uthevingsfarge 2 9 2 2" xfId="1888" xr:uid="{00000000-0005-0000-0000-000009030000}"/>
    <cellStyle name="20% - uthevingsfarge 2 9 2 2 2" xfId="3130" xr:uid="{00000000-0005-0000-0000-00000A030000}"/>
    <cellStyle name="20% - uthevingsfarge 2 9 2 3" xfId="1889" xr:uid="{00000000-0005-0000-0000-00000B030000}"/>
    <cellStyle name="20% - uthevingsfarge 2 9 2 4" xfId="4444" xr:uid="{00000000-0005-0000-0000-00000C030000}"/>
    <cellStyle name="20% - uthevingsfarge 2 9 2_Balansetall" xfId="4977" xr:uid="{F4057444-0973-493E-B42D-342B9B660E41}"/>
    <cellStyle name="20% - uthevingsfarge 2 9 3" xfId="917" xr:uid="{00000000-0005-0000-0000-00000E030000}"/>
    <cellStyle name="20% - uthevingsfarge 2 9 3 2" xfId="1890" xr:uid="{00000000-0005-0000-0000-00000F030000}"/>
    <cellStyle name="20% - uthevingsfarge 2 9 3 3" xfId="3984" xr:uid="{00000000-0005-0000-0000-000010030000}"/>
    <cellStyle name="20% - uthevingsfarge 2 9 3_Balansetall" xfId="4978" xr:uid="{10732C5B-C219-4CBD-B240-1191B9EB8404}"/>
    <cellStyle name="20% - uthevingsfarge 2 9 4" xfId="1891" xr:uid="{00000000-0005-0000-0000-000012030000}"/>
    <cellStyle name="20% - uthevingsfarge 2 9 5" xfId="3524" xr:uid="{00000000-0005-0000-0000-000013030000}"/>
    <cellStyle name="20% - uthevingsfarge 2 9_Balansetall" xfId="4976" xr:uid="{020D3A78-714A-4901-AF68-CDF16435DB50}"/>
    <cellStyle name="20% - uthevingsfarge 2_Balansetall" xfId="4880" xr:uid="{5683E0BD-2FF0-4686-8CD8-D83848C20DE8}"/>
    <cellStyle name="20% - uthevingsfarge 3" xfId="748" xr:uid="{00000000-0005-0000-0000-000016030000}"/>
    <cellStyle name="20% - uthevingsfarge 3 10" xfId="179" xr:uid="{00000000-0005-0000-0000-000017030000}"/>
    <cellStyle name="20% - uthevingsfarge 3 10 2" xfId="1376" xr:uid="{00000000-0005-0000-0000-000018030000}"/>
    <cellStyle name="20% - uthevingsfarge 3 10 2 2" xfId="1892" xr:uid="{00000000-0005-0000-0000-000019030000}"/>
    <cellStyle name="20% - uthevingsfarge 3 10 2 2 2" xfId="3131" xr:uid="{00000000-0005-0000-0000-00001A030000}"/>
    <cellStyle name="20% - uthevingsfarge 3 10 2 3" xfId="1893" xr:uid="{00000000-0005-0000-0000-00001B030000}"/>
    <cellStyle name="20% - uthevingsfarge 3 10 2 4" xfId="4455" xr:uid="{00000000-0005-0000-0000-00001C030000}"/>
    <cellStyle name="20% - uthevingsfarge 3 10 2_Balansetall" xfId="4981" xr:uid="{FDA250C3-6C0F-488F-81C1-A3F860D1D777}"/>
    <cellStyle name="20% - uthevingsfarge 3 10 3" xfId="928" xr:uid="{00000000-0005-0000-0000-00001E030000}"/>
    <cellStyle name="20% - uthevingsfarge 3 10 3 2" xfId="1894" xr:uid="{00000000-0005-0000-0000-00001F030000}"/>
    <cellStyle name="20% - uthevingsfarge 3 10 3 3" xfId="3995" xr:uid="{00000000-0005-0000-0000-000020030000}"/>
    <cellStyle name="20% - uthevingsfarge 3 10 3_Balansetall" xfId="4982" xr:uid="{2962B0F3-F0E9-4844-A636-E2200BC14C0A}"/>
    <cellStyle name="20% - uthevingsfarge 3 10 4" xfId="1895" xr:uid="{00000000-0005-0000-0000-000022030000}"/>
    <cellStyle name="20% - uthevingsfarge 3 10 5" xfId="3535" xr:uid="{00000000-0005-0000-0000-000023030000}"/>
    <cellStyle name="20% - uthevingsfarge 3 10_Balansetall" xfId="4980" xr:uid="{4BB19A43-4D31-4C36-AB36-E28841D6FD00}"/>
    <cellStyle name="20% - uthevingsfarge 3 11" xfId="180" xr:uid="{00000000-0005-0000-0000-000025030000}"/>
    <cellStyle name="20% - uthevingsfarge 3 11 2" xfId="1385" xr:uid="{00000000-0005-0000-0000-000026030000}"/>
    <cellStyle name="20% - uthevingsfarge 3 11 2 2" xfId="1896" xr:uid="{00000000-0005-0000-0000-000027030000}"/>
    <cellStyle name="20% - uthevingsfarge 3 11 2 3" xfId="4464" xr:uid="{00000000-0005-0000-0000-000028030000}"/>
    <cellStyle name="20% - uthevingsfarge 3 11 2_Balansetall" xfId="4984" xr:uid="{1DD586B4-2CFC-4190-8D20-353BEBFB3679}"/>
    <cellStyle name="20% - uthevingsfarge 3 11 3" xfId="937" xr:uid="{00000000-0005-0000-0000-00002A030000}"/>
    <cellStyle name="20% - uthevingsfarge 3 11 3 2" xfId="4004" xr:uid="{00000000-0005-0000-0000-00002B030000}"/>
    <cellStyle name="20% - uthevingsfarge 3 11 3_Balansetall" xfId="4985" xr:uid="{EE34EFD0-5D8B-4F21-A031-383D28BF9C04}"/>
    <cellStyle name="20% - uthevingsfarge 3 11 4" xfId="1897" xr:uid="{00000000-0005-0000-0000-00002C030000}"/>
    <cellStyle name="20% - uthevingsfarge 3 11 5" xfId="3544" xr:uid="{00000000-0005-0000-0000-00002D030000}"/>
    <cellStyle name="20% - uthevingsfarge 3 11_Balansetall" xfId="4983" xr:uid="{DBBDA48E-B0D4-4356-BCF1-F121186EFE4D}"/>
    <cellStyle name="20% - uthevingsfarge 3 12" xfId="181" xr:uid="{00000000-0005-0000-0000-00002F030000}"/>
    <cellStyle name="20% - uthevingsfarge 3 12 2" xfId="1391" xr:uid="{00000000-0005-0000-0000-000030030000}"/>
    <cellStyle name="20% - uthevingsfarge 3 12 2 2" xfId="1898" xr:uid="{00000000-0005-0000-0000-000031030000}"/>
    <cellStyle name="20% - uthevingsfarge 3 12 2 3" xfId="4470" xr:uid="{00000000-0005-0000-0000-000032030000}"/>
    <cellStyle name="20% - uthevingsfarge 3 12 2_Balansetall" xfId="4987" xr:uid="{A0835742-F07C-45A2-8C76-B7A3BEFCD759}"/>
    <cellStyle name="20% - uthevingsfarge 3 12 3" xfId="943" xr:uid="{00000000-0005-0000-0000-000034030000}"/>
    <cellStyle name="20% - uthevingsfarge 3 12 3 2" xfId="4010" xr:uid="{00000000-0005-0000-0000-000035030000}"/>
    <cellStyle name="20% - uthevingsfarge 3 12 3_Balansetall" xfId="4988" xr:uid="{117257CD-17C2-4BC7-93EC-A2711C2253F9}"/>
    <cellStyle name="20% - uthevingsfarge 3 12 4" xfId="1899" xr:uid="{00000000-0005-0000-0000-000036030000}"/>
    <cellStyle name="20% - uthevingsfarge 3 12 5" xfId="3550" xr:uid="{00000000-0005-0000-0000-000037030000}"/>
    <cellStyle name="20% - uthevingsfarge 3 12_Balansetall" xfId="4986" xr:uid="{2EA804B0-083C-40ED-B1B3-8A4BFC4E3562}"/>
    <cellStyle name="20% - uthevingsfarge 3 13" xfId="182" xr:uid="{00000000-0005-0000-0000-000039030000}"/>
    <cellStyle name="20% - uthevingsfarge 3 13 2" xfId="1426" xr:uid="{00000000-0005-0000-0000-00003A030000}"/>
    <cellStyle name="20% - uthevingsfarge 3 13 2 2" xfId="1900" xr:uid="{00000000-0005-0000-0000-00003B030000}"/>
    <cellStyle name="20% - uthevingsfarge 3 13 2 3" xfId="4505" xr:uid="{00000000-0005-0000-0000-00003C030000}"/>
    <cellStyle name="20% - uthevingsfarge 3 13 2_Balansetall" xfId="4990" xr:uid="{A2B4C86D-86DB-4CEF-BED5-321FA38F8FCF}"/>
    <cellStyle name="20% - uthevingsfarge 3 13 3" xfId="978" xr:uid="{00000000-0005-0000-0000-00003E030000}"/>
    <cellStyle name="20% - uthevingsfarge 3 13 3 2" xfId="4045" xr:uid="{00000000-0005-0000-0000-00003F030000}"/>
    <cellStyle name="20% - uthevingsfarge 3 13 3_Balansetall" xfId="4991" xr:uid="{0E412639-BE15-4BC0-ACB3-EADF9D330B43}"/>
    <cellStyle name="20% - uthevingsfarge 3 13 4" xfId="1901" xr:uid="{00000000-0005-0000-0000-000040030000}"/>
    <cellStyle name="20% - uthevingsfarge 3 13 5" xfId="3585" xr:uid="{00000000-0005-0000-0000-000041030000}"/>
    <cellStyle name="20% - uthevingsfarge 3 13_Balansetall" xfId="4989" xr:uid="{9FB90D92-5D9C-4E69-B571-94C608A343BE}"/>
    <cellStyle name="20% - uthevingsfarge 3 14" xfId="183" xr:uid="{00000000-0005-0000-0000-000043030000}"/>
    <cellStyle name="20% - uthevingsfarge 3 14 2" xfId="1440" xr:uid="{00000000-0005-0000-0000-000044030000}"/>
    <cellStyle name="20% - uthevingsfarge 3 14 2 2" xfId="1902" xr:uid="{00000000-0005-0000-0000-000045030000}"/>
    <cellStyle name="20% - uthevingsfarge 3 14 2 3" xfId="4519" xr:uid="{00000000-0005-0000-0000-000046030000}"/>
    <cellStyle name="20% - uthevingsfarge 3 14 2_Balansetall" xfId="4993" xr:uid="{BA8335E6-5084-42DB-8988-489CF9A75FAB}"/>
    <cellStyle name="20% - uthevingsfarge 3 14 3" xfId="992" xr:uid="{00000000-0005-0000-0000-000048030000}"/>
    <cellStyle name="20% - uthevingsfarge 3 14 3 2" xfId="4059" xr:uid="{00000000-0005-0000-0000-000049030000}"/>
    <cellStyle name="20% - uthevingsfarge 3 14 3_Balansetall" xfId="4994" xr:uid="{A761CEA3-92B3-4124-A96B-1B9C1378C62D}"/>
    <cellStyle name="20% - uthevingsfarge 3 14 4" xfId="1903" xr:uid="{00000000-0005-0000-0000-00004A030000}"/>
    <cellStyle name="20% - uthevingsfarge 3 14 5" xfId="3599" xr:uid="{00000000-0005-0000-0000-00004B030000}"/>
    <cellStyle name="20% - uthevingsfarge 3 14_Balansetall" xfId="4992" xr:uid="{CA319687-C6AB-4764-8FEE-B3F8E3738359}"/>
    <cellStyle name="20% - uthevingsfarge 3 15" xfId="184" xr:uid="{00000000-0005-0000-0000-00004D030000}"/>
    <cellStyle name="20% - uthevingsfarge 3 15 2" xfId="1454" xr:uid="{00000000-0005-0000-0000-00004E030000}"/>
    <cellStyle name="20% - uthevingsfarge 3 15 2 2" xfId="1904" xr:uid="{00000000-0005-0000-0000-00004F030000}"/>
    <cellStyle name="20% - uthevingsfarge 3 15 2 3" xfId="4533" xr:uid="{00000000-0005-0000-0000-000050030000}"/>
    <cellStyle name="20% - uthevingsfarge 3 15 2_Balansetall" xfId="4996" xr:uid="{D67CB416-76B9-438E-A54A-5E1C390E6650}"/>
    <cellStyle name="20% - uthevingsfarge 3 15 3" xfId="1006" xr:uid="{00000000-0005-0000-0000-000052030000}"/>
    <cellStyle name="20% - uthevingsfarge 3 15 3 2" xfId="4073" xr:uid="{00000000-0005-0000-0000-000053030000}"/>
    <cellStyle name="20% - uthevingsfarge 3 15 3_Balansetall" xfId="4997" xr:uid="{7B35FD58-EC41-4505-806C-8A2A44E2DD7E}"/>
    <cellStyle name="20% - uthevingsfarge 3 15 4" xfId="1905" xr:uid="{00000000-0005-0000-0000-000054030000}"/>
    <cellStyle name="20% - uthevingsfarge 3 15 5" xfId="3613" xr:uid="{00000000-0005-0000-0000-000055030000}"/>
    <cellStyle name="20% - uthevingsfarge 3 15_Balansetall" xfId="4995" xr:uid="{CE3F7E02-D7E9-43CC-818B-A7C9CC8973E1}"/>
    <cellStyle name="20% - uthevingsfarge 3 16" xfId="185" xr:uid="{00000000-0005-0000-0000-000057030000}"/>
    <cellStyle name="20% - uthevingsfarge 3 16 2" xfId="1468" xr:uid="{00000000-0005-0000-0000-000058030000}"/>
    <cellStyle name="20% - uthevingsfarge 3 16 2 2" xfId="1906" xr:uid="{00000000-0005-0000-0000-000059030000}"/>
    <cellStyle name="20% - uthevingsfarge 3 16 2 3" xfId="4547" xr:uid="{00000000-0005-0000-0000-00005A030000}"/>
    <cellStyle name="20% - uthevingsfarge 3 16 2_Balansetall" xfId="4999" xr:uid="{00E736F3-8372-4D72-9187-6A1A0C0DDCCD}"/>
    <cellStyle name="20% - uthevingsfarge 3 16 3" xfId="1020" xr:uid="{00000000-0005-0000-0000-00005C030000}"/>
    <cellStyle name="20% - uthevingsfarge 3 16 3 2" xfId="4087" xr:uid="{00000000-0005-0000-0000-00005D030000}"/>
    <cellStyle name="20% - uthevingsfarge 3 16 3_Balansetall" xfId="5000" xr:uid="{D5842C32-4927-45CB-8CB6-974E28F8AE0D}"/>
    <cellStyle name="20% - uthevingsfarge 3 16 4" xfId="1907" xr:uid="{00000000-0005-0000-0000-00005E030000}"/>
    <cellStyle name="20% - uthevingsfarge 3 16 5" xfId="3627" xr:uid="{00000000-0005-0000-0000-00005F030000}"/>
    <cellStyle name="20% - uthevingsfarge 3 16_Balansetall" xfId="4998" xr:uid="{698782D2-EDB8-4A54-AFE6-CA69555808B5}"/>
    <cellStyle name="20% - uthevingsfarge 3 17" xfId="186" xr:uid="{00000000-0005-0000-0000-000061030000}"/>
    <cellStyle name="20% - uthevingsfarge 3 17 2" xfId="1482" xr:uid="{00000000-0005-0000-0000-000062030000}"/>
    <cellStyle name="20% - uthevingsfarge 3 17 2 2" xfId="1908" xr:uid="{00000000-0005-0000-0000-000063030000}"/>
    <cellStyle name="20% - uthevingsfarge 3 17 2 3" xfId="4561" xr:uid="{00000000-0005-0000-0000-000064030000}"/>
    <cellStyle name="20% - uthevingsfarge 3 17 2_Balansetall" xfId="5002" xr:uid="{2DA631A0-844F-4542-93FD-C11A3670EE8E}"/>
    <cellStyle name="20% - uthevingsfarge 3 17 3" xfId="1034" xr:uid="{00000000-0005-0000-0000-000066030000}"/>
    <cellStyle name="20% - uthevingsfarge 3 17 3 2" xfId="4101" xr:uid="{00000000-0005-0000-0000-000067030000}"/>
    <cellStyle name="20% - uthevingsfarge 3 17 3_Balansetall" xfId="5003" xr:uid="{61F56339-54C5-4815-B775-5A4C7701C421}"/>
    <cellStyle name="20% - uthevingsfarge 3 17 4" xfId="1909" xr:uid="{00000000-0005-0000-0000-000068030000}"/>
    <cellStyle name="20% - uthevingsfarge 3 17 5" xfId="3641" xr:uid="{00000000-0005-0000-0000-000069030000}"/>
    <cellStyle name="20% - uthevingsfarge 3 17_Balansetall" xfId="5001" xr:uid="{37A022CB-2922-41D7-8E59-081CA553743E}"/>
    <cellStyle name="20% - uthevingsfarge 3 18" xfId="187" xr:uid="{00000000-0005-0000-0000-00006B030000}"/>
    <cellStyle name="20% - uthevingsfarge 3 18 2" xfId="1494" xr:uid="{00000000-0005-0000-0000-00006C030000}"/>
    <cellStyle name="20% - uthevingsfarge 3 18 2 2" xfId="1910" xr:uid="{00000000-0005-0000-0000-00006D030000}"/>
    <cellStyle name="20% - uthevingsfarge 3 18 2 3" xfId="4573" xr:uid="{00000000-0005-0000-0000-00006E030000}"/>
    <cellStyle name="20% - uthevingsfarge 3 18 2_Balansetall" xfId="5005" xr:uid="{755A2E8D-9E9B-486E-B40B-0DAAF916806F}"/>
    <cellStyle name="20% - uthevingsfarge 3 18 3" xfId="1046" xr:uid="{00000000-0005-0000-0000-000070030000}"/>
    <cellStyle name="20% - uthevingsfarge 3 18 3 2" xfId="4113" xr:uid="{00000000-0005-0000-0000-000071030000}"/>
    <cellStyle name="20% - uthevingsfarge 3 18 3_Balansetall" xfId="5006" xr:uid="{FF89B1D3-59B6-4B71-BE96-A3A33372AB8D}"/>
    <cellStyle name="20% - uthevingsfarge 3 18 4" xfId="1911" xr:uid="{00000000-0005-0000-0000-000072030000}"/>
    <cellStyle name="20% - uthevingsfarge 3 18 5" xfId="3653" xr:uid="{00000000-0005-0000-0000-000073030000}"/>
    <cellStyle name="20% - uthevingsfarge 3 18_Balansetall" xfId="5004" xr:uid="{0A6A475D-88FB-483D-B33C-049A80CB87C2}"/>
    <cellStyle name="20% - uthevingsfarge 3 19" xfId="188" xr:uid="{00000000-0005-0000-0000-000075030000}"/>
    <cellStyle name="20% - uthevingsfarge 3 19 2" xfId="1504" xr:uid="{00000000-0005-0000-0000-000076030000}"/>
    <cellStyle name="20% - uthevingsfarge 3 19 2 2" xfId="1912" xr:uid="{00000000-0005-0000-0000-000077030000}"/>
    <cellStyle name="20% - uthevingsfarge 3 19 2 3" xfId="4583" xr:uid="{00000000-0005-0000-0000-000078030000}"/>
    <cellStyle name="20% - uthevingsfarge 3 19 2_Balansetall" xfId="5008" xr:uid="{54EA1B99-F037-4298-ABA7-5037772A4670}"/>
    <cellStyle name="20% - uthevingsfarge 3 19 3" xfId="1056" xr:uid="{00000000-0005-0000-0000-00007A030000}"/>
    <cellStyle name="20% - uthevingsfarge 3 19 3 2" xfId="4123" xr:uid="{00000000-0005-0000-0000-00007B030000}"/>
    <cellStyle name="20% - uthevingsfarge 3 19 3_Balansetall" xfId="5009" xr:uid="{2EA0EE10-3FAC-4E0E-912F-A7CBF4B3D18C}"/>
    <cellStyle name="20% - uthevingsfarge 3 19 4" xfId="1913" xr:uid="{00000000-0005-0000-0000-00007C030000}"/>
    <cellStyle name="20% - uthevingsfarge 3 19 5" xfId="3663" xr:uid="{00000000-0005-0000-0000-00007D030000}"/>
    <cellStyle name="20% - uthevingsfarge 3 19_Balansetall" xfId="5007" xr:uid="{BD9352A5-C024-40C5-BBA8-9878BE95D25A}"/>
    <cellStyle name="20% - uthevingsfarge 3 2" xfId="189" xr:uid="{00000000-0005-0000-0000-00007F030000}"/>
    <cellStyle name="20% - uthevingsfarge 3 2 2" xfId="1250" xr:uid="{00000000-0005-0000-0000-000080030000}"/>
    <cellStyle name="20% - uthevingsfarge 3 2 2 2" xfId="1914" xr:uid="{00000000-0005-0000-0000-000081030000}"/>
    <cellStyle name="20% - uthevingsfarge 3 2 2 2 2" xfId="3132" xr:uid="{00000000-0005-0000-0000-000082030000}"/>
    <cellStyle name="20% - uthevingsfarge 3 2 2 3" xfId="1915" xr:uid="{00000000-0005-0000-0000-000083030000}"/>
    <cellStyle name="20% - uthevingsfarge 3 2 2 4" xfId="4329" xr:uid="{00000000-0005-0000-0000-000084030000}"/>
    <cellStyle name="20% - uthevingsfarge 3 2 2_Balansetall" xfId="5011" xr:uid="{76EBB48D-8002-4E91-B330-91664172A139}"/>
    <cellStyle name="20% - uthevingsfarge 3 2 3" xfId="802" xr:uid="{00000000-0005-0000-0000-000086030000}"/>
    <cellStyle name="20% - uthevingsfarge 3 2 3 2" xfId="1916" xr:uid="{00000000-0005-0000-0000-000087030000}"/>
    <cellStyle name="20% - uthevingsfarge 3 2 3 3" xfId="3869" xr:uid="{00000000-0005-0000-0000-000088030000}"/>
    <cellStyle name="20% - uthevingsfarge 3 2 3_Balansetall" xfId="5012" xr:uid="{4071A78B-6A4A-4BD7-9A5A-D140BC9A5EBE}"/>
    <cellStyle name="20% - uthevingsfarge 3 2 4" xfId="1917" xr:uid="{00000000-0005-0000-0000-00008A030000}"/>
    <cellStyle name="20% - uthevingsfarge 3 2 5" xfId="3409" xr:uid="{00000000-0005-0000-0000-00008B030000}"/>
    <cellStyle name="20% - uthevingsfarge 3 2_Balansetall" xfId="5010" xr:uid="{6281E679-A9C9-49A3-A395-50F779303CD8}"/>
    <cellStyle name="20% - uthevingsfarge 3 20" xfId="190" xr:uid="{00000000-0005-0000-0000-00008D030000}"/>
    <cellStyle name="20% - uthevingsfarge 3 20 2" xfId="1518" xr:uid="{00000000-0005-0000-0000-00008E030000}"/>
    <cellStyle name="20% - uthevingsfarge 3 20 2 2" xfId="1918" xr:uid="{00000000-0005-0000-0000-00008F030000}"/>
    <cellStyle name="20% - uthevingsfarge 3 20 2 3" xfId="4597" xr:uid="{00000000-0005-0000-0000-000090030000}"/>
    <cellStyle name="20% - uthevingsfarge 3 20 2_Balansetall" xfId="5014" xr:uid="{94F8089E-9094-4B52-A6B2-E8D87BFFD0BE}"/>
    <cellStyle name="20% - uthevingsfarge 3 20 3" xfId="1070" xr:uid="{00000000-0005-0000-0000-000092030000}"/>
    <cellStyle name="20% - uthevingsfarge 3 20 3 2" xfId="4137" xr:uid="{00000000-0005-0000-0000-000093030000}"/>
    <cellStyle name="20% - uthevingsfarge 3 20 3_Balansetall" xfId="5015" xr:uid="{F46F3C1D-D72C-4E5B-A50C-CECF846241BA}"/>
    <cellStyle name="20% - uthevingsfarge 3 20 4" xfId="1919" xr:uid="{00000000-0005-0000-0000-000094030000}"/>
    <cellStyle name="20% - uthevingsfarge 3 20 5" xfId="3677" xr:uid="{00000000-0005-0000-0000-000095030000}"/>
    <cellStyle name="20% - uthevingsfarge 3 20_Balansetall" xfId="5013" xr:uid="{5582FEC5-6550-4C6F-BBED-0B747319D04B}"/>
    <cellStyle name="20% - uthevingsfarge 3 21" xfId="191" xr:uid="{00000000-0005-0000-0000-000097030000}"/>
    <cellStyle name="20% - uthevingsfarge 3 21 2" xfId="1530" xr:uid="{00000000-0005-0000-0000-000098030000}"/>
    <cellStyle name="20% - uthevingsfarge 3 21 2 2" xfId="1920" xr:uid="{00000000-0005-0000-0000-000099030000}"/>
    <cellStyle name="20% - uthevingsfarge 3 21 2 3" xfId="4609" xr:uid="{00000000-0005-0000-0000-00009A030000}"/>
    <cellStyle name="20% - uthevingsfarge 3 21 2_Balansetall" xfId="5017" xr:uid="{18C63C2D-D10B-46CC-A61D-9F904B277A84}"/>
    <cellStyle name="20% - uthevingsfarge 3 21 3" xfId="1082" xr:uid="{00000000-0005-0000-0000-00009C030000}"/>
    <cellStyle name="20% - uthevingsfarge 3 21 3 2" xfId="4149" xr:uid="{00000000-0005-0000-0000-00009D030000}"/>
    <cellStyle name="20% - uthevingsfarge 3 21 3_Balansetall" xfId="5018" xr:uid="{3BB02BCC-9D27-42D5-B9E6-17889169157F}"/>
    <cellStyle name="20% - uthevingsfarge 3 21 4" xfId="1921" xr:uid="{00000000-0005-0000-0000-00009E030000}"/>
    <cellStyle name="20% - uthevingsfarge 3 21 5" xfId="3689" xr:uid="{00000000-0005-0000-0000-00009F030000}"/>
    <cellStyle name="20% - uthevingsfarge 3 21_Balansetall" xfId="5016" xr:uid="{C0B49F18-1AED-438E-81D2-34F15ADE8DCC}"/>
    <cellStyle name="20% - uthevingsfarge 3 22" xfId="192" xr:uid="{00000000-0005-0000-0000-0000A1030000}"/>
    <cellStyle name="20% - uthevingsfarge 3 22 2" xfId="1539" xr:uid="{00000000-0005-0000-0000-0000A2030000}"/>
    <cellStyle name="20% - uthevingsfarge 3 22 2 2" xfId="1922" xr:uid="{00000000-0005-0000-0000-0000A3030000}"/>
    <cellStyle name="20% - uthevingsfarge 3 22 2 3" xfId="4618" xr:uid="{00000000-0005-0000-0000-0000A4030000}"/>
    <cellStyle name="20% - uthevingsfarge 3 22 2_Balansetall" xfId="5020" xr:uid="{F1913A28-6532-47BC-AE94-03BDF6702227}"/>
    <cellStyle name="20% - uthevingsfarge 3 22 3" xfId="1091" xr:uid="{00000000-0005-0000-0000-0000A6030000}"/>
    <cellStyle name="20% - uthevingsfarge 3 22 3 2" xfId="4158" xr:uid="{00000000-0005-0000-0000-0000A7030000}"/>
    <cellStyle name="20% - uthevingsfarge 3 22 3_Balansetall" xfId="5021" xr:uid="{98127081-8C00-4BC8-AFA6-E5D8C7ACDD6D}"/>
    <cellStyle name="20% - uthevingsfarge 3 22 4" xfId="1923" xr:uid="{00000000-0005-0000-0000-0000A8030000}"/>
    <cellStyle name="20% - uthevingsfarge 3 22 5" xfId="3698" xr:uid="{00000000-0005-0000-0000-0000A9030000}"/>
    <cellStyle name="20% - uthevingsfarge 3 22_Balansetall" xfId="5019" xr:uid="{1495F476-D323-4598-B81B-BDD8E12A7ABE}"/>
    <cellStyle name="20% - uthevingsfarge 3 23" xfId="193" xr:uid="{00000000-0005-0000-0000-0000AB030000}"/>
    <cellStyle name="20% - uthevingsfarge 3 23 2" xfId="1545" xr:uid="{00000000-0005-0000-0000-0000AC030000}"/>
    <cellStyle name="20% - uthevingsfarge 3 23 2 2" xfId="1924" xr:uid="{00000000-0005-0000-0000-0000AD030000}"/>
    <cellStyle name="20% - uthevingsfarge 3 23 2 3" xfId="4624" xr:uid="{00000000-0005-0000-0000-0000AE030000}"/>
    <cellStyle name="20% - uthevingsfarge 3 23 2_Balansetall" xfId="5023" xr:uid="{4A557115-051C-4E57-B40E-B31ED9153B30}"/>
    <cellStyle name="20% - uthevingsfarge 3 23 3" xfId="1097" xr:uid="{00000000-0005-0000-0000-0000B0030000}"/>
    <cellStyle name="20% - uthevingsfarge 3 23 3 2" xfId="4164" xr:uid="{00000000-0005-0000-0000-0000B1030000}"/>
    <cellStyle name="20% - uthevingsfarge 3 23 3_Balansetall" xfId="5024" xr:uid="{EADF8674-A5C4-499A-9C2B-77BD7B54B93C}"/>
    <cellStyle name="20% - uthevingsfarge 3 23 4" xfId="1925" xr:uid="{00000000-0005-0000-0000-0000B2030000}"/>
    <cellStyle name="20% - uthevingsfarge 3 23 5" xfId="3704" xr:uid="{00000000-0005-0000-0000-0000B3030000}"/>
    <cellStyle name="20% - uthevingsfarge 3 23_Balansetall" xfId="5022" xr:uid="{8EEE082C-937C-451D-95D4-AFEAE67B6D9B}"/>
    <cellStyle name="20% - uthevingsfarge 3 24" xfId="194" xr:uid="{00000000-0005-0000-0000-0000B5030000}"/>
    <cellStyle name="20% - uthevingsfarge 3 24 2" xfId="1578" xr:uid="{00000000-0005-0000-0000-0000B6030000}"/>
    <cellStyle name="20% - uthevingsfarge 3 24 2 2" xfId="1926" xr:uid="{00000000-0005-0000-0000-0000B7030000}"/>
    <cellStyle name="20% - uthevingsfarge 3 24 2 3" xfId="4657" xr:uid="{00000000-0005-0000-0000-0000B8030000}"/>
    <cellStyle name="20% - uthevingsfarge 3 24 2_Balansetall" xfId="5026" xr:uid="{B7442511-E9A4-4440-8463-B6E1FC60C089}"/>
    <cellStyle name="20% - uthevingsfarge 3 24 3" xfId="1130" xr:uid="{00000000-0005-0000-0000-0000BA030000}"/>
    <cellStyle name="20% - uthevingsfarge 3 24 3 2" xfId="4197" xr:uid="{00000000-0005-0000-0000-0000BB030000}"/>
    <cellStyle name="20% - uthevingsfarge 3 24 3_Balansetall" xfId="5027" xr:uid="{9027AB96-D4F4-44CF-8911-E07D5E002ABF}"/>
    <cellStyle name="20% - uthevingsfarge 3 24 4" xfId="1927" xr:uid="{00000000-0005-0000-0000-0000BC030000}"/>
    <cellStyle name="20% - uthevingsfarge 3 24 5" xfId="3737" xr:uid="{00000000-0005-0000-0000-0000BD030000}"/>
    <cellStyle name="20% - uthevingsfarge 3 24_Balansetall" xfId="5025" xr:uid="{C2481682-0AD5-4968-A02E-D19E6980D9BE}"/>
    <cellStyle name="20% - uthevingsfarge 3 25" xfId="195" xr:uid="{00000000-0005-0000-0000-0000BF030000}"/>
    <cellStyle name="20% - uthevingsfarge 3 25 2" xfId="1592" xr:uid="{00000000-0005-0000-0000-0000C0030000}"/>
    <cellStyle name="20% - uthevingsfarge 3 25 2 2" xfId="1928" xr:uid="{00000000-0005-0000-0000-0000C1030000}"/>
    <cellStyle name="20% - uthevingsfarge 3 25 2 3" xfId="4671" xr:uid="{00000000-0005-0000-0000-0000C2030000}"/>
    <cellStyle name="20% - uthevingsfarge 3 25 2_Balansetall" xfId="5029" xr:uid="{56E1C82F-0D29-40B8-AF44-D97BCD61CFDC}"/>
    <cellStyle name="20% - uthevingsfarge 3 25 3" xfId="1144" xr:uid="{00000000-0005-0000-0000-0000C4030000}"/>
    <cellStyle name="20% - uthevingsfarge 3 25 3 2" xfId="4211" xr:uid="{00000000-0005-0000-0000-0000C5030000}"/>
    <cellStyle name="20% - uthevingsfarge 3 25 3_Balansetall" xfId="5030" xr:uid="{01FFC402-0A20-4E68-AA75-6F37491BDBCB}"/>
    <cellStyle name="20% - uthevingsfarge 3 25 4" xfId="1929" xr:uid="{00000000-0005-0000-0000-0000C6030000}"/>
    <cellStyle name="20% - uthevingsfarge 3 25 5" xfId="3751" xr:uid="{00000000-0005-0000-0000-0000C7030000}"/>
    <cellStyle name="20% - uthevingsfarge 3 25_Balansetall" xfId="5028" xr:uid="{7F8D5277-1760-4C7C-B4DD-A4536F0B737A}"/>
    <cellStyle name="20% - uthevingsfarge 3 26" xfId="196" xr:uid="{00000000-0005-0000-0000-0000C9030000}"/>
    <cellStyle name="20% - uthevingsfarge 3 26 2" xfId="1606" xr:uid="{00000000-0005-0000-0000-0000CA030000}"/>
    <cellStyle name="20% - uthevingsfarge 3 26 2 2" xfId="1930" xr:uid="{00000000-0005-0000-0000-0000CB030000}"/>
    <cellStyle name="20% - uthevingsfarge 3 26 2 3" xfId="4685" xr:uid="{00000000-0005-0000-0000-0000CC030000}"/>
    <cellStyle name="20% - uthevingsfarge 3 26 2_Balansetall" xfId="5032" xr:uid="{8680896B-6921-43BA-8999-A60F96B7C8CB}"/>
    <cellStyle name="20% - uthevingsfarge 3 26 3" xfId="1158" xr:uid="{00000000-0005-0000-0000-0000CE030000}"/>
    <cellStyle name="20% - uthevingsfarge 3 26 3 2" xfId="4225" xr:uid="{00000000-0005-0000-0000-0000CF030000}"/>
    <cellStyle name="20% - uthevingsfarge 3 26 3_Balansetall" xfId="5033" xr:uid="{FB513B8F-22FA-44A3-B448-0E1CD43AC5C8}"/>
    <cellStyle name="20% - uthevingsfarge 3 26 4" xfId="1931" xr:uid="{00000000-0005-0000-0000-0000D0030000}"/>
    <cellStyle name="20% - uthevingsfarge 3 26 5" xfId="3765" xr:uid="{00000000-0005-0000-0000-0000D1030000}"/>
    <cellStyle name="20% - uthevingsfarge 3 26_Balansetall" xfId="5031" xr:uid="{F5887005-FAD8-4B8C-80DF-C7AD2CA1F64D}"/>
    <cellStyle name="20% - uthevingsfarge 3 27" xfId="197" xr:uid="{00000000-0005-0000-0000-0000D3030000}"/>
    <cellStyle name="20% - uthevingsfarge 3 27 2" xfId="1620" xr:uid="{00000000-0005-0000-0000-0000D4030000}"/>
    <cellStyle name="20% - uthevingsfarge 3 27 2 2" xfId="1932" xr:uid="{00000000-0005-0000-0000-0000D5030000}"/>
    <cellStyle name="20% - uthevingsfarge 3 27 2 3" xfId="4699" xr:uid="{00000000-0005-0000-0000-0000D6030000}"/>
    <cellStyle name="20% - uthevingsfarge 3 27 2_Balansetall" xfId="5035" xr:uid="{6C83CADA-1C0B-4EE2-A9B2-E8F731980011}"/>
    <cellStyle name="20% - uthevingsfarge 3 27 3" xfId="1172" xr:uid="{00000000-0005-0000-0000-0000D8030000}"/>
    <cellStyle name="20% - uthevingsfarge 3 27 3 2" xfId="4239" xr:uid="{00000000-0005-0000-0000-0000D9030000}"/>
    <cellStyle name="20% - uthevingsfarge 3 27 3_Balansetall" xfId="5036" xr:uid="{1DCCA0EC-5BFF-4209-B8D3-47FB9D4C21A7}"/>
    <cellStyle name="20% - uthevingsfarge 3 27 4" xfId="1933" xr:uid="{00000000-0005-0000-0000-0000DA030000}"/>
    <cellStyle name="20% - uthevingsfarge 3 27 5" xfId="3779" xr:uid="{00000000-0005-0000-0000-0000DB030000}"/>
    <cellStyle name="20% - uthevingsfarge 3 27_Balansetall" xfId="5034" xr:uid="{01C2FB88-F39A-4B11-9D11-179AAADE1015}"/>
    <cellStyle name="20% - uthevingsfarge 3 28" xfId="198" xr:uid="{00000000-0005-0000-0000-0000DD030000}"/>
    <cellStyle name="20% - uthevingsfarge 3 28 2" xfId="1633" xr:uid="{00000000-0005-0000-0000-0000DE030000}"/>
    <cellStyle name="20% - uthevingsfarge 3 28 2 2" xfId="1934" xr:uid="{00000000-0005-0000-0000-0000DF030000}"/>
    <cellStyle name="20% - uthevingsfarge 3 28 2 3" xfId="4712" xr:uid="{00000000-0005-0000-0000-0000E0030000}"/>
    <cellStyle name="20% - uthevingsfarge 3 28 2_Balansetall" xfId="5038" xr:uid="{1F94F66E-32FF-4083-BB65-80791F004E3D}"/>
    <cellStyle name="20% - uthevingsfarge 3 28 3" xfId="1185" xr:uid="{00000000-0005-0000-0000-0000E2030000}"/>
    <cellStyle name="20% - uthevingsfarge 3 28 3 2" xfId="4252" xr:uid="{00000000-0005-0000-0000-0000E3030000}"/>
    <cellStyle name="20% - uthevingsfarge 3 28 3_Balansetall" xfId="5039" xr:uid="{21DD43EC-BAC4-4394-8081-1500D83BFA40}"/>
    <cellStyle name="20% - uthevingsfarge 3 28 4" xfId="1935" xr:uid="{00000000-0005-0000-0000-0000E4030000}"/>
    <cellStyle name="20% - uthevingsfarge 3 28 5" xfId="3792" xr:uid="{00000000-0005-0000-0000-0000E5030000}"/>
    <cellStyle name="20% - uthevingsfarge 3 28_Balansetall" xfId="5037" xr:uid="{6CA5E7F2-D754-4982-8209-8EABD5005ECD}"/>
    <cellStyle name="20% - uthevingsfarge 3 29" xfId="199" xr:uid="{00000000-0005-0000-0000-0000E7030000}"/>
    <cellStyle name="20% - uthevingsfarge 3 29 2" xfId="1646" xr:uid="{00000000-0005-0000-0000-0000E8030000}"/>
    <cellStyle name="20% - uthevingsfarge 3 29 2 2" xfId="1936" xr:uid="{00000000-0005-0000-0000-0000E9030000}"/>
    <cellStyle name="20% - uthevingsfarge 3 29 2 3" xfId="4725" xr:uid="{00000000-0005-0000-0000-0000EA030000}"/>
    <cellStyle name="20% - uthevingsfarge 3 29 2_Balansetall" xfId="5041" xr:uid="{A59B807A-14F2-416A-AE26-0B6BBA0DF1C0}"/>
    <cellStyle name="20% - uthevingsfarge 3 29 3" xfId="1198" xr:uid="{00000000-0005-0000-0000-0000EC030000}"/>
    <cellStyle name="20% - uthevingsfarge 3 29 3 2" xfId="4265" xr:uid="{00000000-0005-0000-0000-0000ED030000}"/>
    <cellStyle name="20% - uthevingsfarge 3 29 3_Balansetall" xfId="5042" xr:uid="{FAC7FE9D-25EA-4733-B85F-4381F15F2883}"/>
    <cellStyle name="20% - uthevingsfarge 3 29 4" xfId="1937" xr:uid="{00000000-0005-0000-0000-0000EE030000}"/>
    <cellStyle name="20% - uthevingsfarge 3 29 5" xfId="3805" xr:uid="{00000000-0005-0000-0000-0000EF030000}"/>
    <cellStyle name="20% - uthevingsfarge 3 29_Balansetall" xfId="5040" xr:uid="{E53F0C21-FA01-4475-ABD8-3A26BA9540E2}"/>
    <cellStyle name="20% - uthevingsfarge 3 3" xfId="200" xr:uid="{00000000-0005-0000-0000-0000F1030000}"/>
    <cellStyle name="20% - uthevingsfarge 3 3 2" xfId="1284" xr:uid="{00000000-0005-0000-0000-0000F2030000}"/>
    <cellStyle name="20% - uthevingsfarge 3 3 2 2" xfId="1938" xr:uid="{00000000-0005-0000-0000-0000F3030000}"/>
    <cellStyle name="20% - uthevingsfarge 3 3 2 2 2" xfId="3133" xr:uid="{00000000-0005-0000-0000-0000F4030000}"/>
    <cellStyle name="20% - uthevingsfarge 3 3 2 3" xfId="1939" xr:uid="{00000000-0005-0000-0000-0000F5030000}"/>
    <cellStyle name="20% - uthevingsfarge 3 3 2 4" xfId="4363" xr:uid="{00000000-0005-0000-0000-0000F6030000}"/>
    <cellStyle name="20% - uthevingsfarge 3 3 2_Balansetall" xfId="5044" xr:uid="{C85C114A-293C-4327-97E1-A3F48F140D79}"/>
    <cellStyle name="20% - uthevingsfarge 3 3 3" xfId="836" xr:uid="{00000000-0005-0000-0000-0000F8030000}"/>
    <cellStyle name="20% - uthevingsfarge 3 3 3 2" xfId="1940" xr:uid="{00000000-0005-0000-0000-0000F9030000}"/>
    <cellStyle name="20% - uthevingsfarge 3 3 3 3" xfId="3903" xr:uid="{00000000-0005-0000-0000-0000FA030000}"/>
    <cellStyle name="20% - uthevingsfarge 3 3 3_Balansetall" xfId="5045" xr:uid="{EFFB6181-BEF1-4B1B-8AEF-CE3B91206FAB}"/>
    <cellStyle name="20% - uthevingsfarge 3 3 4" xfId="1941" xr:uid="{00000000-0005-0000-0000-0000FC030000}"/>
    <cellStyle name="20% - uthevingsfarge 3 3 5" xfId="3443" xr:uid="{00000000-0005-0000-0000-0000FD030000}"/>
    <cellStyle name="20% - uthevingsfarge 3 3_Balansetall" xfId="5043" xr:uid="{FBED4AF5-98F1-45F0-83D4-6BD56CDA6F41}"/>
    <cellStyle name="20% - uthevingsfarge 3 30" xfId="201" xr:uid="{00000000-0005-0000-0000-0000FF030000}"/>
    <cellStyle name="20% - uthevingsfarge 3 30 2" xfId="1658" xr:uid="{00000000-0005-0000-0000-000000040000}"/>
    <cellStyle name="20% - uthevingsfarge 3 30 2 2" xfId="1942" xr:uid="{00000000-0005-0000-0000-000001040000}"/>
    <cellStyle name="20% - uthevingsfarge 3 30 2 3" xfId="4737" xr:uid="{00000000-0005-0000-0000-000002040000}"/>
    <cellStyle name="20% - uthevingsfarge 3 30 2_Balansetall" xfId="5047" xr:uid="{678AC7FE-9850-4D08-AFF2-3831407D364F}"/>
    <cellStyle name="20% - uthevingsfarge 3 30 3" xfId="1210" xr:uid="{00000000-0005-0000-0000-000004040000}"/>
    <cellStyle name="20% - uthevingsfarge 3 30 3 2" xfId="4277" xr:uid="{00000000-0005-0000-0000-000005040000}"/>
    <cellStyle name="20% - uthevingsfarge 3 30 3_Balansetall" xfId="5048" xr:uid="{ED653D48-E169-4BAE-8F3F-E87E455A9026}"/>
    <cellStyle name="20% - uthevingsfarge 3 30 4" xfId="1943" xr:uid="{00000000-0005-0000-0000-000006040000}"/>
    <cellStyle name="20% - uthevingsfarge 3 30 5" xfId="3817" xr:uid="{00000000-0005-0000-0000-000007040000}"/>
    <cellStyle name="20% - uthevingsfarge 3 30_Balansetall" xfId="5046" xr:uid="{D261A832-CCE2-4851-A06E-B66F01641C74}"/>
    <cellStyle name="20% - uthevingsfarge 3 31" xfId="202" xr:uid="{00000000-0005-0000-0000-000009040000}"/>
    <cellStyle name="20% - uthevingsfarge 3 31 2" xfId="1670" xr:uid="{00000000-0005-0000-0000-00000A040000}"/>
    <cellStyle name="20% - uthevingsfarge 3 31 2 2" xfId="1944" xr:uid="{00000000-0005-0000-0000-00000B040000}"/>
    <cellStyle name="20% - uthevingsfarge 3 31 2 3" xfId="4749" xr:uid="{00000000-0005-0000-0000-00000C040000}"/>
    <cellStyle name="20% - uthevingsfarge 3 31 2_Balansetall" xfId="5050" xr:uid="{DA7E0376-AA28-4A4A-8C18-6F63DC7B7BED}"/>
    <cellStyle name="20% - uthevingsfarge 3 31 3" xfId="1222" xr:uid="{00000000-0005-0000-0000-00000E040000}"/>
    <cellStyle name="20% - uthevingsfarge 3 31 3 2" xfId="4289" xr:uid="{00000000-0005-0000-0000-00000F040000}"/>
    <cellStyle name="20% - uthevingsfarge 3 31 3_Balansetall" xfId="5051" xr:uid="{88EA5CD3-F7F4-4D76-935F-C47271BD6E33}"/>
    <cellStyle name="20% - uthevingsfarge 3 31 4" xfId="1945" xr:uid="{00000000-0005-0000-0000-000010040000}"/>
    <cellStyle name="20% - uthevingsfarge 3 31 5" xfId="3829" xr:uid="{00000000-0005-0000-0000-000011040000}"/>
    <cellStyle name="20% - uthevingsfarge 3 31_Balansetall" xfId="5049" xr:uid="{18A483E7-93E5-45D1-8333-FCA4FEF77396}"/>
    <cellStyle name="20% - uthevingsfarge 3 32" xfId="203" xr:uid="{00000000-0005-0000-0000-000013040000}"/>
    <cellStyle name="20% - uthevingsfarge 3 32 2" xfId="1679" xr:uid="{00000000-0005-0000-0000-000014040000}"/>
    <cellStyle name="20% - uthevingsfarge 3 32 2 2" xfId="1946" xr:uid="{00000000-0005-0000-0000-000015040000}"/>
    <cellStyle name="20% - uthevingsfarge 3 32 2 3" xfId="4758" xr:uid="{00000000-0005-0000-0000-000016040000}"/>
    <cellStyle name="20% - uthevingsfarge 3 32 2_Balansetall" xfId="5053" xr:uid="{65AA2145-9FAE-4B73-9682-E8728F348426}"/>
    <cellStyle name="20% - uthevingsfarge 3 32 3" xfId="1231" xr:uid="{00000000-0005-0000-0000-000018040000}"/>
    <cellStyle name="20% - uthevingsfarge 3 32 3 2" xfId="4298" xr:uid="{00000000-0005-0000-0000-000019040000}"/>
    <cellStyle name="20% - uthevingsfarge 3 32 3_Balansetall" xfId="5054" xr:uid="{F5362926-0B78-4798-BFA0-8184303D3145}"/>
    <cellStyle name="20% - uthevingsfarge 3 32 4" xfId="1947" xr:uid="{00000000-0005-0000-0000-00001A040000}"/>
    <cellStyle name="20% - uthevingsfarge 3 32 5" xfId="3838" xr:uid="{00000000-0005-0000-0000-00001B040000}"/>
    <cellStyle name="20% - uthevingsfarge 3 32_Balansetall" xfId="5052" xr:uid="{54E6AF9E-303D-4935-A80E-3267D5D5475E}"/>
    <cellStyle name="20% - uthevingsfarge 3 33" xfId="554" xr:uid="{00000000-0005-0000-0000-00001D040000}"/>
    <cellStyle name="20% - uthevingsfarge 3 33 2" xfId="1684" xr:uid="{00000000-0005-0000-0000-00001E040000}"/>
    <cellStyle name="20% - uthevingsfarge 3 33 2 2" xfId="1948" xr:uid="{00000000-0005-0000-0000-00001F040000}"/>
    <cellStyle name="20% - uthevingsfarge 3 33 2 3" xfId="4763" xr:uid="{00000000-0005-0000-0000-000020040000}"/>
    <cellStyle name="20% - uthevingsfarge 3 33 2_Balansetall" xfId="5056" xr:uid="{5EB58658-9AEA-4DE1-B093-0C3D034C6FD7}"/>
    <cellStyle name="20% - uthevingsfarge 3 33 3" xfId="1236" xr:uid="{00000000-0005-0000-0000-000022040000}"/>
    <cellStyle name="20% - uthevingsfarge 3 33 3 2" xfId="4303" xr:uid="{00000000-0005-0000-0000-000023040000}"/>
    <cellStyle name="20% - uthevingsfarge 3 33 3_Balansetall" xfId="5057" xr:uid="{83B76253-BA73-474E-8DF3-47122DEB964A}"/>
    <cellStyle name="20% - uthevingsfarge 3 33 4" xfId="1949" xr:uid="{00000000-0005-0000-0000-000024040000}"/>
    <cellStyle name="20% - uthevingsfarge 3 33 5" xfId="3843" xr:uid="{00000000-0005-0000-0000-000025040000}"/>
    <cellStyle name="20% - uthevingsfarge 3 33_Balansetall" xfId="5055" xr:uid="{0A65E969-F3D0-493D-B6DD-B94069312313}"/>
    <cellStyle name="20% - uthevingsfarge 3 34" xfId="20" xr:uid="{00000000-0005-0000-0000-000027040000}"/>
    <cellStyle name="20% - uthevingsfarge 3 34 2" xfId="1950" xr:uid="{00000000-0005-0000-0000-000028040000}"/>
    <cellStyle name="20% - uthevingsfarge 3 34 2 2" xfId="3134" xr:uid="{00000000-0005-0000-0000-000029040000}"/>
    <cellStyle name="20% - uthevingsfarge 3 34 3" xfId="1951" xr:uid="{00000000-0005-0000-0000-00002A040000}"/>
    <cellStyle name="20% - uthevingsfarge 3 34 4" xfId="4317" xr:uid="{00000000-0005-0000-0000-00002B040000}"/>
    <cellStyle name="20% - uthevingsfarge 3 34_Balansetall" xfId="5058" xr:uid="{FDDF98C5-DB0F-4EF2-9242-86C520EEEF45}"/>
    <cellStyle name="20% - uthevingsfarge 3 35" xfId="790" xr:uid="{00000000-0005-0000-0000-00002D040000}"/>
    <cellStyle name="20% - uthevingsfarge 3 35 2" xfId="1952" xr:uid="{00000000-0005-0000-0000-00002E040000}"/>
    <cellStyle name="20% - uthevingsfarge 3 35 2 2" xfId="3135" xr:uid="{00000000-0005-0000-0000-00002F040000}"/>
    <cellStyle name="20% - uthevingsfarge 3 35 3" xfId="1953" xr:uid="{00000000-0005-0000-0000-000030040000}"/>
    <cellStyle name="20% - uthevingsfarge 3 35 4" xfId="3857" xr:uid="{00000000-0005-0000-0000-000031040000}"/>
    <cellStyle name="20% - uthevingsfarge 3 35_Balansetall" xfId="5059" xr:uid="{59CF0BC8-4C12-41F9-B7CB-EDF47ED38B73}"/>
    <cellStyle name="20% - uthevingsfarge 3 36" xfId="1954" xr:uid="{00000000-0005-0000-0000-000033040000}"/>
    <cellStyle name="20% - uthevingsfarge 3 36 2" xfId="1955" xr:uid="{00000000-0005-0000-0000-000034040000}"/>
    <cellStyle name="20% - uthevingsfarge 3 36 2 2" xfId="3137" xr:uid="{00000000-0005-0000-0000-000035040000}"/>
    <cellStyle name="20% - uthevingsfarge 3 36 3" xfId="3136" xr:uid="{00000000-0005-0000-0000-000036040000}"/>
    <cellStyle name="20% - uthevingsfarge 3 36_Note_1_og_2" xfId="1956" xr:uid="{00000000-0005-0000-0000-000037040000}"/>
    <cellStyle name="20% - uthevingsfarge 3 37" xfId="1957" xr:uid="{00000000-0005-0000-0000-000038040000}"/>
    <cellStyle name="20% - uthevingsfarge 3 37 2" xfId="3138" xr:uid="{00000000-0005-0000-0000-000039040000}"/>
    <cellStyle name="20% - uthevingsfarge 3 38" xfId="1958" xr:uid="{00000000-0005-0000-0000-00003A040000}"/>
    <cellStyle name="20% - uthevingsfarge 3 39" xfId="1959" xr:uid="{00000000-0005-0000-0000-00003B040000}"/>
    <cellStyle name="20% - uthevingsfarge 3 4" xfId="204" xr:uid="{00000000-0005-0000-0000-00003C040000}"/>
    <cellStyle name="20% - uthevingsfarge 3 4 2" xfId="1298" xr:uid="{00000000-0005-0000-0000-00003D040000}"/>
    <cellStyle name="20% - uthevingsfarge 3 4 2 2" xfId="1960" xr:uid="{00000000-0005-0000-0000-00003E040000}"/>
    <cellStyle name="20% - uthevingsfarge 3 4 2 2 2" xfId="3139" xr:uid="{00000000-0005-0000-0000-00003F040000}"/>
    <cellStyle name="20% - uthevingsfarge 3 4 2 3" xfId="1961" xr:uid="{00000000-0005-0000-0000-000040040000}"/>
    <cellStyle name="20% - uthevingsfarge 3 4 2 4" xfId="4377" xr:uid="{00000000-0005-0000-0000-000041040000}"/>
    <cellStyle name="20% - uthevingsfarge 3 4 2_Balansetall" xfId="5061" xr:uid="{D7E04FBA-65E6-4DF7-811A-DDFBAE695679}"/>
    <cellStyle name="20% - uthevingsfarge 3 4 3" xfId="850" xr:uid="{00000000-0005-0000-0000-000043040000}"/>
    <cellStyle name="20% - uthevingsfarge 3 4 3 2" xfId="1962" xr:uid="{00000000-0005-0000-0000-000044040000}"/>
    <cellStyle name="20% - uthevingsfarge 3 4 3 3" xfId="3917" xr:uid="{00000000-0005-0000-0000-000045040000}"/>
    <cellStyle name="20% - uthevingsfarge 3 4 3_Balansetall" xfId="5062" xr:uid="{DAD4293B-D51E-4F51-8135-F02D682E1F37}"/>
    <cellStyle name="20% - uthevingsfarge 3 4 4" xfId="1963" xr:uid="{00000000-0005-0000-0000-000047040000}"/>
    <cellStyle name="20% - uthevingsfarge 3 4 5" xfId="3457" xr:uid="{00000000-0005-0000-0000-000048040000}"/>
    <cellStyle name="20% - uthevingsfarge 3 4_Balansetall" xfId="5060" xr:uid="{C83305AB-F16F-42F3-B28A-7334E8C53027}"/>
    <cellStyle name="20% - uthevingsfarge 3 40" xfId="3397" xr:uid="{00000000-0005-0000-0000-00004A040000}"/>
    <cellStyle name="20% - uthevingsfarge 3 5" xfId="205" xr:uid="{00000000-0005-0000-0000-00004B040000}"/>
    <cellStyle name="20% - uthevingsfarge 3 5 2" xfId="1312" xr:uid="{00000000-0005-0000-0000-00004C040000}"/>
    <cellStyle name="20% - uthevingsfarge 3 5 2 2" xfId="1964" xr:uid="{00000000-0005-0000-0000-00004D040000}"/>
    <cellStyle name="20% - uthevingsfarge 3 5 2 2 2" xfId="3140" xr:uid="{00000000-0005-0000-0000-00004E040000}"/>
    <cellStyle name="20% - uthevingsfarge 3 5 2 3" xfId="1965" xr:uid="{00000000-0005-0000-0000-00004F040000}"/>
    <cellStyle name="20% - uthevingsfarge 3 5 2 4" xfId="4391" xr:uid="{00000000-0005-0000-0000-000050040000}"/>
    <cellStyle name="20% - uthevingsfarge 3 5 2_Balansetall" xfId="5064" xr:uid="{9F88F71C-0013-4254-B95B-0886BE83761E}"/>
    <cellStyle name="20% - uthevingsfarge 3 5 3" xfId="864" xr:uid="{00000000-0005-0000-0000-000052040000}"/>
    <cellStyle name="20% - uthevingsfarge 3 5 3 2" xfId="1966" xr:uid="{00000000-0005-0000-0000-000053040000}"/>
    <cellStyle name="20% - uthevingsfarge 3 5 3 3" xfId="3931" xr:uid="{00000000-0005-0000-0000-000054040000}"/>
    <cellStyle name="20% - uthevingsfarge 3 5 3_Balansetall" xfId="5065" xr:uid="{4022B9A5-DB24-4E85-A324-DFF7705A84E7}"/>
    <cellStyle name="20% - uthevingsfarge 3 5 4" xfId="1967" xr:uid="{00000000-0005-0000-0000-000056040000}"/>
    <cellStyle name="20% - uthevingsfarge 3 5 5" xfId="3471" xr:uid="{00000000-0005-0000-0000-000057040000}"/>
    <cellStyle name="20% - uthevingsfarge 3 5_Balansetall" xfId="5063" xr:uid="{48C8CA9C-D9B8-4446-9392-1D511B2D2CC8}"/>
    <cellStyle name="20% - uthevingsfarge 3 6" xfId="206" xr:uid="{00000000-0005-0000-0000-000059040000}"/>
    <cellStyle name="20% - uthevingsfarge 3 6 2" xfId="1326" xr:uid="{00000000-0005-0000-0000-00005A040000}"/>
    <cellStyle name="20% - uthevingsfarge 3 6 2 2" xfId="1968" xr:uid="{00000000-0005-0000-0000-00005B040000}"/>
    <cellStyle name="20% - uthevingsfarge 3 6 2 2 2" xfId="3141" xr:uid="{00000000-0005-0000-0000-00005C040000}"/>
    <cellStyle name="20% - uthevingsfarge 3 6 2 3" xfId="1969" xr:uid="{00000000-0005-0000-0000-00005D040000}"/>
    <cellStyle name="20% - uthevingsfarge 3 6 2 4" xfId="4405" xr:uid="{00000000-0005-0000-0000-00005E040000}"/>
    <cellStyle name="20% - uthevingsfarge 3 6 2_Balansetall" xfId="5067" xr:uid="{3FC7F977-921F-4719-8E5C-48815D7316FD}"/>
    <cellStyle name="20% - uthevingsfarge 3 6 3" xfId="878" xr:uid="{00000000-0005-0000-0000-000060040000}"/>
    <cellStyle name="20% - uthevingsfarge 3 6 3 2" xfId="1970" xr:uid="{00000000-0005-0000-0000-000061040000}"/>
    <cellStyle name="20% - uthevingsfarge 3 6 3 3" xfId="3945" xr:uid="{00000000-0005-0000-0000-000062040000}"/>
    <cellStyle name="20% - uthevingsfarge 3 6 3_Balansetall" xfId="5068" xr:uid="{25FA7085-B0EE-4EFB-BE37-79305FE88CC2}"/>
    <cellStyle name="20% - uthevingsfarge 3 6 4" xfId="1971" xr:uid="{00000000-0005-0000-0000-000064040000}"/>
    <cellStyle name="20% - uthevingsfarge 3 6 5" xfId="3485" xr:uid="{00000000-0005-0000-0000-000065040000}"/>
    <cellStyle name="20% - uthevingsfarge 3 6_Balansetall" xfId="5066" xr:uid="{0D4EDDAC-19CA-43F4-80E7-4E2E862F9EFC}"/>
    <cellStyle name="20% - uthevingsfarge 3 7" xfId="207" xr:uid="{00000000-0005-0000-0000-000067040000}"/>
    <cellStyle name="20% - uthevingsfarge 3 7 2" xfId="1339" xr:uid="{00000000-0005-0000-0000-000068040000}"/>
    <cellStyle name="20% - uthevingsfarge 3 7 2 2" xfId="1972" xr:uid="{00000000-0005-0000-0000-000069040000}"/>
    <cellStyle name="20% - uthevingsfarge 3 7 2 2 2" xfId="3142" xr:uid="{00000000-0005-0000-0000-00006A040000}"/>
    <cellStyle name="20% - uthevingsfarge 3 7 2 3" xfId="1973" xr:uid="{00000000-0005-0000-0000-00006B040000}"/>
    <cellStyle name="20% - uthevingsfarge 3 7 2 4" xfId="4418" xr:uid="{00000000-0005-0000-0000-00006C040000}"/>
    <cellStyle name="20% - uthevingsfarge 3 7 2_Balansetall" xfId="5070" xr:uid="{BACE8F9E-416F-4740-89D9-16E40EBF9F6F}"/>
    <cellStyle name="20% - uthevingsfarge 3 7 3" xfId="891" xr:uid="{00000000-0005-0000-0000-00006E040000}"/>
    <cellStyle name="20% - uthevingsfarge 3 7 3 2" xfId="1974" xr:uid="{00000000-0005-0000-0000-00006F040000}"/>
    <cellStyle name="20% - uthevingsfarge 3 7 3 3" xfId="3958" xr:uid="{00000000-0005-0000-0000-000070040000}"/>
    <cellStyle name="20% - uthevingsfarge 3 7 3_Balansetall" xfId="5071" xr:uid="{B59E2D85-DFE3-4B9F-A2E2-1E0229D47AE6}"/>
    <cellStyle name="20% - uthevingsfarge 3 7 4" xfId="1975" xr:uid="{00000000-0005-0000-0000-000072040000}"/>
    <cellStyle name="20% - uthevingsfarge 3 7 5" xfId="3498" xr:uid="{00000000-0005-0000-0000-000073040000}"/>
    <cellStyle name="20% - uthevingsfarge 3 7_Balansetall" xfId="5069" xr:uid="{82F56501-C4BC-4434-9817-FA04B9B2C7AE}"/>
    <cellStyle name="20% - uthevingsfarge 3 8" xfId="208" xr:uid="{00000000-0005-0000-0000-000075040000}"/>
    <cellStyle name="20% - uthevingsfarge 3 8 2" xfId="1352" xr:uid="{00000000-0005-0000-0000-000076040000}"/>
    <cellStyle name="20% - uthevingsfarge 3 8 2 2" xfId="1976" xr:uid="{00000000-0005-0000-0000-000077040000}"/>
    <cellStyle name="20% - uthevingsfarge 3 8 2 2 2" xfId="3143" xr:uid="{00000000-0005-0000-0000-000078040000}"/>
    <cellStyle name="20% - uthevingsfarge 3 8 2 3" xfId="1977" xr:uid="{00000000-0005-0000-0000-000079040000}"/>
    <cellStyle name="20% - uthevingsfarge 3 8 2 4" xfId="4431" xr:uid="{00000000-0005-0000-0000-00007A040000}"/>
    <cellStyle name="20% - uthevingsfarge 3 8 2_Balansetall" xfId="5073" xr:uid="{3E540AD5-4519-40CF-A2B9-02915BFC1A32}"/>
    <cellStyle name="20% - uthevingsfarge 3 8 3" xfId="904" xr:uid="{00000000-0005-0000-0000-00007C040000}"/>
    <cellStyle name="20% - uthevingsfarge 3 8 3 2" xfId="1978" xr:uid="{00000000-0005-0000-0000-00007D040000}"/>
    <cellStyle name="20% - uthevingsfarge 3 8 3 3" xfId="3971" xr:uid="{00000000-0005-0000-0000-00007E040000}"/>
    <cellStyle name="20% - uthevingsfarge 3 8 3_Balansetall" xfId="5074" xr:uid="{968AF1C3-B8DD-4D34-9E1D-863A269714A3}"/>
    <cellStyle name="20% - uthevingsfarge 3 8 4" xfId="1979" xr:uid="{00000000-0005-0000-0000-000080040000}"/>
    <cellStyle name="20% - uthevingsfarge 3 8 5" xfId="3511" xr:uid="{00000000-0005-0000-0000-000081040000}"/>
    <cellStyle name="20% - uthevingsfarge 3 8_Balansetall" xfId="5072" xr:uid="{00A8D5ED-A937-46BB-9BEC-AA6C31E12921}"/>
    <cellStyle name="20% - uthevingsfarge 3 9" xfId="209" xr:uid="{00000000-0005-0000-0000-000083040000}"/>
    <cellStyle name="20% - uthevingsfarge 3 9 2" xfId="1364" xr:uid="{00000000-0005-0000-0000-000084040000}"/>
    <cellStyle name="20% - uthevingsfarge 3 9 2 2" xfId="1980" xr:uid="{00000000-0005-0000-0000-000085040000}"/>
    <cellStyle name="20% - uthevingsfarge 3 9 2 2 2" xfId="3144" xr:uid="{00000000-0005-0000-0000-000086040000}"/>
    <cellStyle name="20% - uthevingsfarge 3 9 2 3" xfId="1981" xr:uid="{00000000-0005-0000-0000-000087040000}"/>
    <cellStyle name="20% - uthevingsfarge 3 9 2 4" xfId="4443" xr:uid="{00000000-0005-0000-0000-000088040000}"/>
    <cellStyle name="20% - uthevingsfarge 3 9 2_Balansetall" xfId="5076" xr:uid="{BCC00852-D733-4CEE-98F2-84C046768416}"/>
    <cellStyle name="20% - uthevingsfarge 3 9 3" xfId="916" xr:uid="{00000000-0005-0000-0000-00008A040000}"/>
    <cellStyle name="20% - uthevingsfarge 3 9 3 2" xfId="1982" xr:uid="{00000000-0005-0000-0000-00008B040000}"/>
    <cellStyle name="20% - uthevingsfarge 3 9 3 3" xfId="3983" xr:uid="{00000000-0005-0000-0000-00008C040000}"/>
    <cellStyle name="20% - uthevingsfarge 3 9 3_Balansetall" xfId="5077" xr:uid="{E9599893-0FFE-4FE0-8518-EFBA01B5F29A}"/>
    <cellStyle name="20% - uthevingsfarge 3 9 4" xfId="1983" xr:uid="{00000000-0005-0000-0000-00008E040000}"/>
    <cellStyle name="20% - uthevingsfarge 3 9 5" xfId="3523" xr:uid="{00000000-0005-0000-0000-00008F040000}"/>
    <cellStyle name="20% - uthevingsfarge 3 9_Balansetall" xfId="5075" xr:uid="{DCA2CBBB-0729-4802-87C7-A270FDE58107}"/>
    <cellStyle name="20% - uthevingsfarge 3_Balansetall" xfId="4979" xr:uid="{B54B7EBA-D108-41B2-8D1E-EC2718D5EF6F}"/>
    <cellStyle name="20% - uthevingsfarge 4" xfId="749" xr:uid="{00000000-0005-0000-0000-000092040000}"/>
    <cellStyle name="20% - uthevingsfarge 4 10" xfId="210" xr:uid="{00000000-0005-0000-0000-000093040000}"/>
    <cellStyle name="20% - uthevingsfarge 4 10 2" xfId="1375" xr:uid="{00000000-0005-0000-0000-000094040000}"/>
    <cellStyle name="20% - uthevingsfarge 4 10 2 2" xfId="1984" xr:uid="{00000000-0005-0000-0000-000095040000}"/>
    <cellStyle name="20% - uthevingsfarge 4 10 2 2 2" xfId="3145" xr:uid="{00000000-0005-0000-0000-000096040000}"/>
    <cellStyle name="20% - uthevingsfarge 4 10 2 3" xfId="1985" xr:uid="{00000000-0005-0000-0000-000097040000}"/>
    <cellStyle name="20% - uthevingsfarge 4 10 2 4" xfId="4454" xr:uid="{00000000-0005-0000-0000-000098040000}"/>
    <cellStyle name="20% - uthevingsfarge 4 10 2_Balansetall" xfId="5080" xr:uid="{E1CDCF73-9D51-4355-9E3E-570BEC0AB712}"/>
    <cellStyle name="20% - uthevingsfarge 4 10 3" xfId="927" xr:uid="{00000000-0005-0000-0000-00009A040000}"/>
    <cellStyle name="20% - uthevingsfarge 4 10 3 2" xfId="1986" xr:uid="{00000000-0005-0000-0000-00009B040000}"/>
    <cellStyle name="20% - uthevingsfarge 4 10 3 3" xfId="3994" xr:uid="{00000000-0005-0000-0000-00009C040000}"/>
    <cellStyle name="20% - uthevingsfarge 4 10 3_Balansetall" xfId="5081" xr:uid="{0093F3E5-ADE2-48F9-B53A-096F3275FE1A}"/>
    <cellStyle name="20% - uthevingsfarge 4 10 4" xfId="1987" xr:uid="{00000000-0005-0000-0000-00009E040000}"/>
    <cellStyle name="20% - uthevingsfarge 4 10 5" xfId="3534" xr:uid="{00000000-0005-0000-0000-00009F040000}"/>
    <cellStyle name="20% - uthevingsfarge 4 10_Balansetall" xfId="5079" xr:uid="{A00E86C4-1E96-45CC-93C2-14AE3FB72680}"/>
    <cellStyle name="20% - uthevingsfarge 4 11" xfId="211" xr:uid="{00000000-0005-0000-0000-0000A1040000}"/>
    <cellStyle name="20% - uthevingsfarge 4 11 2" xfId="1384" xr:uid="{00000000-0005-0000-0000-0000A2040000}"/>
    <cellStyle name="20% - uthevingsfarge 4 11 2 2" xfId="1988" xr:uid="{00000000-0005-0000-0000-0000A3040000}"/>
    <cellStyle name="20% - uthevingsfarge 4 11 2 3" xfId="4463" xr:uid="{00000000-0005-0000-0000-0000A4040000}"/>
    <cellStyle name="20% - uthevingsfarge 4 11 2_Balansetall" xfId="5083" xr:uid="{537F407E-16E9-49AF-B755-4F812F968B7D}"/>
    <cellStyle name="20% - uthevingsfarge 4 11 3" xfId="936" xr:uid="{00000000-0005-0000-0000-0000A6040000}"/>
    <cellStyle name="20% - uthevingsfarge 4 11 3 2" xfId="4003" xr:uid="{00000000-0005-0000-0000-0000A7040000}"/>
    <cellStyle name="20% - uthevingsfarge 4 11 3_Balansetall" xfId="5084" xr:uid="{3B70CA2E-17D0-4823-865A-765146CFEFCF}"/>
    <cellStyle name="20% - uthevingsfarge 4 11 4" xfId="1989" xr:uid="{00000000-0005-0000-0000-0000A8040000}"/>
    <cellStyle name="20% - uthevingsfarge 4 11 5" xfId="3543" xr:uid="{00000000-0005-0000-0000-0000A9040000}"/>
    <cellStyle name="20% - uthevingsfarge 4 11_Balansetall" xfId="5082" xr:uid="{7CB13E8D-5B8E-4E7D-A924-D2F3C386860E}"/>
    <cellStyle name="20% - uthevingsfarge 4 12" xfId="212" xr:uid="{00000000-0005-0000-0000-0000AB040000}"/>
    <cellStyle name="20% - uthevingsfarge 4 12 2" xfId="1392" xr:uid="{00000000-0005-0000-0000-0000AC040000}"/>
    <cellStyle name="20% - uthevingsfarge 4 12 2 2" xfId="1990" xr:uid="{00000000-0005-0000-0000-0000AD040000}"/>
    <cellStyle name="20% - uthevingsfarge 4 12 2 3" xfId="4471" xr:uid="{00000000-0005-0000-0000-0000AE040000}"/>
    <cellStyle name="20% - uthevingsfarge 4 12 2_Balansetall" xfId="5086" xr:uid="{92C7D046-4CDF-447E-BCC3-1D657F70E6FB}"/>
    <cellStyle name="20% - uthevingsfarge 4 12 3" xfId="944" xr:uid="{00000000-0005-0000-0000-0000B0040000}"/>
    <cellStyle name="20% - uthevingsfarge 4 12 3 2" xfId="4011" xr:uid="{00000000-0005-0000-0000-0000B1040000}"/>
    <cellStyle name="20% - uthevingsfarge 4 12 3_Balansetall" xfId="5087" xr:uid="{B3C32283-863C-47BC-B581-B30C891E6283}"/>
    <cellStyle name="20% - uthevingsfarge 4 12 4" xfId="1991" xr:uid="{00000000-0005-0000-0000-0000B2040000}"/>
    <cellStyle name="20% - uthevingsfarge 4 12 5" xfId="3551" xr:uid="{00000000-0005-0000-0000-0000B3040000}"/>
    <cellStyle name="20% - uthevingsfarge 4 12_Balansetall" xfId="5085" xr:uid="{69CB691B-77ED-474D-BD73-98159E2C7D99}"/>
    <cellStyle name="20% - uthevingsfarge 4 13" xfId="213" xr:uid="{00000000-0005-0000-0000-0000B5040000}"/>
    <cellStyle name="20% - uthevingsfarge 4 13 2" xfId="1425" xr:uid="{00000000-0005-0000-0000-0000B6040000}"/>
    <cellStyle name="20% - uthevingsfarge 4 13 2 2" xfId="1992" xr:uid="{00000000-0005-0000-0000-0000B7040000}"/>
    <cellStyle name="20% - uthevingsfarge 4 13 2 3" xfId="4504" xr:uid="{00000000-0005-0000-0000-0000B8040000}"/>
    <cellStyle name="20% - uthevingsfarge 4 13 2_Balansetall" xfId="5089" xr:uid="{1A010615-A0B0-48BE-A921-0766A4A6D442}"/>
    <cellStyle name="20% - uthevingsfarge 4 13 3" xfId="977" xr:uid="{00000000-0005-0000-0000-0000BA040000}"/>
    <cellStyle name="20% - uthevingsfarge 4 13 3 2" xfId="4044" xr:uid="{00000000-0005-0000-0000-0000BB040000}"/>
    <cellStyle name="20% - uthevingsfarge 4 13 3_Balansetall" xfId="5090" xr:uid="{6D6981CE-E2AF-47D9-9E21-D640D28BBF33}"/>
    <cellStyle name="20% - uthevingsfarge 4 13 4" xfId="1993" xr:uid="{00000000-0005-0000-0000-0000BC040000}"/>
    <cellStyle name="20% - uthevingsfarge 4 13 5" xfId="3584" xr:uid="{00000000-0005-0000-0000-0000BD040000}"/>
    <cellStyle name="20% - uthevingsfarge 4 13_Balansetall" xfId="5088" xr:uid="{2853F5A9-653F-4A67-857F-2021EDAE9ABE}"/>
    <cellStyle name="20% - uthevingsfarge 4 14" xfId="214" xr:uid="{00000000-0005-0000-0000-0000BF040000}"/>
    <cellStyle name="20% - uthevingsfarge 4 14 2" xfId="1439" xr:uid="{00000000-0005-0000-0000-0000C0040000}"/>
    <cellStyle name="20% - uthevingsfarge 4 14 2 2" xfId="1994" xr:uid="{00000000-0005-0000-0000-0000C1040000}"/>
    <cellStyle name="20% - uthevingsfarge 4 14 2 3" xfId="4518" xr:uid="{00000000-0005-0000-0000-0000C2040000}"/>
    <cellStyle name="20% - uthevingsfarge 4 14 2_Balansetall" xfId="5092" xr:uid="{EA3ADA78-C6E0-49A1-9970-F49CE93743FD}"/>
    <cellStyle name="20% - uthevingsfarge 4 14 3" xfId="991" xr:uid="{00000000-0005-0000-0000-0000C4040000}"/>
    <cellStyle name="20% - uthevingsfarge 4 14 3 2" xfId="4058" xr:uid="{00000000-0005-0000-0000-0000C5040000}"/>
    <cellStyle name="20% - uthevingsfarge 4 14 3_Balansetall" xfId="5093" xr:uid="{43F73E77-CEBE-4375-8D8C-933AF9D17BA1}"/>
    <cellStyle name="20% - uthevingsfarge 4 14 4" xfId="1995" xr:uid="{00000000-0005-0000-0000-0000C6040000}"/>
    <cellStyle name="20% - uthevingsfarge 4 14 5" xfId="3598" xr:uid="{00000000-0005-0000-0000-0000C7040000}"/>
    <cellStyle name="20% - uthevingsfarge 4 14_Balansetall" xfId="5091" xr:uid="{659090EC-B694-4A56-9610-ECEB471F3155}"/>
    <cellStyle name="20% - uthevingsfarge 4 15" xfId="215" xr:uid="{00000000-0005-0000-0000-0000C9040000}"/>
    <cellStyle name="20% - uthevingsfarge 4 15 2" xfId="1453" xr:uid="{00000000-0005-0000-0000-0000CA040000}"/>
    <cellStyle name="20% - uthevingsfarge 4 15 2 2" xfId="1996" xr:uid="{00000000-0005-0000-0000-0000CB040000}"/>
    <cellStyle name="20% - uthevingsfarge 4 15 2 3" xfId="4532" xr:uid="{00000000-0005-0000-0000-0000CC040000}"/>
    <cellStyle name="20% - uthevingsfarge 4 15 2_Balansetall" xfId="5095" xr:uid="{A12D2BEE-B1D2-48DA-B829-7428ECDDFFAF}"/>
    <cellStyle name="20% - uthevingsfarge 4 15 3" xfId="1005" xr:uid="{00000000-0005-0000-0000-0000CE040000}"/>
    <cellStyle name="20% - uthevingsfarge 4 15 3 2" xfId="4072" xr:uid="{00000000-0005-0000-0000-0000CF040000}"/>
    <cellStyle name="20% - uthevingsfarge 4 15 3_Balansetall" xfId="5096" xr:uid="{3AD06143-A610-41DD-9E33-CF001E4D2EC4}"/>
    <cellStyle name="20% - uthevingsfarge 4 15 4" xfId="1997" xr:uid="{00000000-0005-0000-0000-0000D0040000}"/>
    <cellStyle name="20% - uthevingsfarge 4 15 5" xfId="3612" xr:uid="{00000000-0005-0000-0000-0000D1040000}"/>
    <cellStyle name="20% - uthevingsfarge 4 15_Balansetall" xfId="5094" xr:uid="{61C6D4E4-73A1-49B0-9808-5DD08BE30761}"/>
    <cellStyle name="20% - uthevingsfarge 4 16" xfId="216" xr:uid="{00000000-0005-0000-0000-0000D3040000}"/>
    <cellStyle name="20% - uthevingsfarge 4 16 2" xfId="1467" xr:uid="{00000000-0005-0000-0000-0000D4040000}"/>
    <cellStyle name="20% - uthevingsfarge 4 16 2 2" xfId="1998" xr:uid="{00000000-0005-0000-0000-0000D5040000}"/>
    <cellStyle name="20% - uthevingsfarge 4 16 2 3" xfId="4546" xr:uid="{00000000-0005-0000-0000-0000D6040000}"/>
    <cellStyle name="20% - uthevingsfarge 4 16 2_Balansetall" xfId="5098" xr:uid="{2FF5D5A0-CCA2-47ED-AB24-C9147BFD9E75}"/>
    <cellStyle name="20% - uthevingsfarge 4 16 3" xfId="1019" xr:uid="{00000000-0005-0000-0000-0000D8040000}"/>
    <cellStyle name="20% - uthevingsfarge 4 16 3 2" xfId="4086" xr:uid="{00000000-0005-0000-0000-0000D9040000}"/>
    <cellStyle name="20% - uthevingsfarge 4 16 3_Balansetall" xfId="5099" xr:uid="{CC9556E9-23D9-4B02-8666-0CECEFD51B2B}"/>
    <cellStyle name="20% - uthevingsfarge 4 16 4" xfId="1999" xr:uid="{00000000-0005-0000-0000-0000DA040000}"/>
    <cellStyle name="20% - uthevingsfarge 4 16 5" xfId="3626" xr:uid="{00000000-0005-0000-0000-0000DB040000}"/>
    <cellStyle name="20% - uthevingsfarge 4 16_Balansetall" xfId="5097" xr:uid="{8C532F8E-29E6-4517-9DEC-5DB396C46C70}"/>
    <cellStyle name="20% - uthevingsfarge 4 17" xfId="217" xr:uid="{00000000-0005-0000-0000-0000DD040000}"/>
    <cellStyle name="20% - uthevingsfarge 4 17 2" xfId="1481" xr:uid="{00000000-0005-0000-0000-0000DE040000}"/>
    <cellStyle name="20% - uthevingsfarge 4 17 2 2" xfId="2000" xr:uid="{00000000-0005-0000-0000-0000DF040000}"/>
    <cellStyle name="20% - uthevingsfarge 4 17 2 3" xfId="4560" xr:uid="{00000000-0005-0000-0000-0000E0040000}"/>
    <cellStyle name="20% - uthevingsfarge 4 17 2_Balansetall" xfId="5101" xr:uid="{FA72DDB3-66A8-4A53-BB4F-A7875BE2C94B}"/>
    <cellStyle name="20% - uthevingsfarge 4 17 3" xfId="1033" xr:uid="{00000000-0005-0000-0000-0000E2040000}"/>
    <cellStyle name="20% - uthevingsfarge 4 17 3 2" xfId="4100" xr:uid="{00000000-0005-0000-0000-0000E3040000}"/>
    <cellStyle name="20% - uthevingsfarge 4 17 3_Balansetall" xfId="5102" xr:uid="{2182FCC3-CCAA-4223-B763-41B894FE167B}"/>
    <cellStyle name="20% - uthevingsfarge 4 17 4" xfId="2001" xr:uid="{00000000-0005-0000-0000-0000E4040000}"/>
    <cellStyle name="20% - uthevingsfarge 4 17 5" xfId="3640" xr:uid="{00000000-0005-0000-0000-0000E5040000}"/>
    <cellStyle name="20% - uthevingsfarge 4 17_Balansetall" xfId="5100" xr:uid="{3D0816A0-D758-42BA-A160-04450687B3B4}"/>
    <cellStyle name="20% - uthevingsfarge 4 18" xfId="218" xr:uid="{00000000-0005-0000-0000-0000E7040000}"/>
    <cellStyle name="20% - uthevingsfarge 4 18 2" xfId="1493" xr:uid="{00000000-0005-0000-0000-0000E8040000}"/>
    <cellStyle name="20% - uthevingsfarge 4 18 2 2" xfId="2002" xr:uid="{00000000-0005-0000-0000-0000E9040000}"/>
    <cellStyle name="20% - uthevingsfarge 4 18 2 3" xfId="4572" xr:uid="{00000000-0005-0000-0000-0000EA040000}"/>
    <cellStyle name="20% - uthevingsfarge 4 18 2_Balansetall" xfId="5104" xr:uid="{99ED9C6D-FF9A-41A0-B0A6-725FAA554DE7}"/>
    <cellStyle name="20% - uthevingsfarge 4 18 3" xfId="1045" xr:uid="{00000000-0005-0000-0000-0000EC040000}"/>
    <cellStyle name="20% - uthevingsfarge 4 18 3 2" xfId="4112" xr:uid="{00000000-0005-0000-0000-0000ED040000}"/>
    <cellStyle name="20% - uthevingsfarge 4 18 3_Balansetall" xfId="5105" xr:uid="{FE429983-6E50-49D6-A1C9-23375ECE34CE}"/>
    <cellStyle name="20% - uthevingsfarge 4 18 4" xfId="2003" xr:uid="{00000000-0005-0000-0000-0000EE040000}"/>
    <cellStyle name="20% - uthevingsfarge 4 18 5" xfId="3652" xr:uid="{00000000-0005-0000-0000-0000EF040000}"/>
    <cellStyle name="20% - uthevingsfarge 4 18_Balansetall" xfId="5103" xr:uid="{3072C065-E5CE-4C9C-AFE3-C7E85064F8F3}"/>
    <cellStyle name="20% - uthevingsfarge 4 19" xfId="219" xr:uid="{00000000-0005-0000-0000-0000F1040000}"/>
    <cellStyle name="20% - uthevingsfarge 4 19 2" xfId="1503" xr:uid="{00000000-0005-0000-0000-0000F2040000}"/>
    <cellStyle name="20% - uthevingsfarge 4 19 2 2" xfId="2004" xr:uid="{00000000-0005-0000-0000-0000F3040000}"/>
    <cellStyle name="20% - uthevingsfarge 4 19 2 3" xfId="4582" xr:uid="{00000000-0005-0000-0000-0000F4040000}"/>
    <cellStyle name="20% - uthevingsfarge 4 19 2_Balansetall" xfId="5107" xr:uid="{D94BBF7C-CA5E-4C14-9B23-020E80E4E34D}"/>
    <cellStyle name="20% - uthevingsfarge 4 19 3" xfId="1055" xr:uid="{00000000-0005-0000-0000-0000F6040000}"/>
    <cellStyle name="20% - uthevingsfarge 4 19 3 2" xfId="4122" xr:uid="{00000000-0005-0000-0000-0000F7040000}"/>
    <cellStyle name="20% - uthevingsfarge 4 19 3_Balansetall" xfId="5108" xr:uid="{D30A29D8-6A71-4DB7-8F25-E5D616DB6E50}"/>
    <cellStyle name="20% - uthevingsfarge 4 19 4" xfId="2005" xr:uid="{00000000-0005-0000-0000-0000F8040000}"/>
    <cellStyle name="20% - uthevingsfarge 4 19 5" xfId="3662" xr:uid="{00000000-0005-0000-0000-0000F9040000}"/>
    <cellStyle name="20% - uthevingsfarge 4 19_Balansetall" xfId="5106" xr:uid="{EF92AD26-DDC1-4039-AB8A-AD42EBA44956}"/>
    <cellStyle name="20% - uthevingsfarge 4 2" xfId="220" xr:uid="{00000000-0005-0000-0000-0000FB040000}"/>
    <cellStyle name="20% - uthevingsfarge 4 2 2" xfId="1251" xr:uid="{00000000-0005-0000-0000-0000FC040000}"/>
    <cellStyle name="20% - uthevingsfarge 4 2 2 2" xfId="2006" xr:uid="{00000000-0005-0000-0000-0000FD040000}"/>
    <cellStyle name="20% - uthevingsfarge 4 2 2 2 2" xfId="3146" xr:uid="{00000000-0005-0000-0000-0000FE040000}"/>
    <cellStyle name="20% - uthevingsfarge 4 2 2 3" xfId="2007" xr:uid="{00000000-0005-0000-0000-0000FF040000}"/>
    <cellStyle name="20% - uthevingsfarge 4 2 2 4" xfId="4330" xr:uid="{00000000-0005-0000-0000-000000050000}"/>
    <cellStyle name="20% - uthevingsfarge 4 2 2_Balansetall" xfId="5110" xr:uid="{F02BC5C3-7162-42F9-8A5B-0EFACBCA13BF}"/>
    <cellStyle name="20% - uthevingsfarge 4 2 3" xfId="803" xr:uid="{00000000-0005-0000-0000-000002050000}"/>
    <cellStyle name="20% - uthevingsfarge 4 2 3 2" xfId="2008" xr:uid="{00000000-0005-0000-0000-000003050000}"/>
    <cellStyle name="20% - uthevingsfarge 4 2 3 3" xfId="3870" xr:uid="{00000000-0005-0000-0000-000004050000}"/>
    <cellStyle name="20% - uthevingsfarge 4 2 3_Balansetall" xfId="5111" xr:uid="{0EAB29D8-68CE-44A8-911C-CB1086F0891B}"/>
    <cellStyle name="20% - uthevingsfarge 4 2 4" xfId="2009" xr:uid="{00000000-0005-0000-0000-000006050000}"/>
    <cellStyle name="20% - uthevingsfarge 4 2 5" xfId="3410" xr:uid="{00000000-0005-0000-0000-000007050000}"/>
    <cellStyle name="20% - uthevingsfarge 4 2_Balansetall" xfId="5109" xr:uid="{8CCB5645-71CC-46B4-809B-7B9154E463E4}"/>
    <cellStyle name="20% - uthevingsfarge 4 20" xfId="221" xr:uid="{00000000-0005-0000-0000-000009050000}"/>
    <cellStyle name="20% - uthevingsfarge 4 20 2" xfId="1517" xr:uid="{00000000-0005-0000-0000-00000A050000}"/>
    <cellStyle name="20% - uthevingsfarge 4 20 2 2" xfId="2010" xr:uid="{00000000-0005-0000-0000-00000B050000}"/>
    <cellStyle name="20% - uthevingsfarge 4 20 2 3" xfId="4596" xr:uid="{00000000-0005-0000-0000-00000C050000}"/>
    <cellStyle name="20% - uthevingsfarge 4 20 2_Balansetall" xfId="5113" xr:uid="{343ED840-F878-4C9A-A568-86FDC04D20AA}"/>
    <cellStyle name="20% - uthevingsfarge 4 20 3" xfId="1069" xr:uid="{00000000-0005-0000-0000-00000E050000}"/>
    <cellStyle name="20% - uthevingsfarge 4 20 3 2" xfId="4136" xr:uid="{00000000-0005-0000-0000-00000F050000}"/>
    <cellStyle name="20% - uthevingsfarge 4 20 3_Balansetall" xfId="5114" xr:uid="{ACB427AC-C698-450A-80C6-556825B96447}"/>
    <cellStyle name="20% - uthevingsfarge 4 20 4" xfId="2011" xr:uid="{00000000-0005-0000-0000-000010050000}"/>
    <cellStyle name="20% - uthevingsfarge 4 20 5" xfId="3676" xr:uid="{00000000-0005-0000-0000-000011050000}"/>
    <cellStyle name="20% - uthevingsfarge 4 20_Balansetall" xfId="5112" xr:uid="{1CACD134-7BE5-4BCE-8ACD-56E49C0C27BF}"/>
    <cellStyle name="20% - uthevingsfarge 4 21" xfId="222" xr:uid="{00000000-0005-0000-0000-000013050000}"/>
    <cellStyle name="20% - uthevingsfarge 4 21 2" xfId="1529" xr:uid="{00000000-0005-0000-0000-000014050000}"/>
    <cellStyle name="20% - uthevingsfarge 4 21 2 2" xfId="2012" xr:uid="{00000000-0005-0000-0000-000015050000}"/>
    <cellStyle name="20% - uthevingsfarge 4 21 2 3" xfId="4608" xr:uid="{00000000-0005-0000-0000-000016050000}"/>
    <cellStyle name="20% - uthevingsfarge 4 21 2_Balansetall" xfId="5116" xr:uid="{B7E2795D-5D5A-4430-BDF2-A2CEF3D31807}"/>
    <cellStyle name="20% - uthevingsfarge 4 21 3" xfId="1081" xr:uid="{00000000-0005-0000-0000-000018050000}"/>
    <cellStyle name="20% - uthevingsfarge 4 21 3 2" xfId="4148" xr:uid="{00000000-0005-0000-0000-000019050000}"/>
    <cellStyle name="20% - uthevingsfarge 4 21 3_Balansetall" xfId="5117" xr:uid="{07713F4E-5129-4015-AB4D-085405A664CC}"/>
    <cellStyle name="20% - uthevingsfarge 4 21 4" xfId="2013" xr:uid="{00000000-0005-0000-0000-00001A050000}"/>
    <cellStyle name="20% - uthevingsfarge 4 21 5" xfId="3688" xr:uid="{00000000-0005-0000-0000-00001B050000}"/>
    <cellStyle name="20% - uthevingsfarge 4 21_Balansetall" xfId="5115" xr:uid="{5B55BF9C-5061-4461-A1C4-F22DFA10A342}"/>
    <cellStyle name="20% - uthevingsfarge 4 22" xfId="223" xr:uid="{00000000-0005-0000-0000-00001D050000}"/>
    <cellStyle name="20% - uthevingsfarge 4 22 2" xfId="1538" xr:uid="{00000000-0005-0000-0000-00001E050000}"/>
    <cellStyle name="20% - uthevingsfarge 4 22 2 2" xfId="2014" xr:uid="{00000000-0005-0000-0000-00001F050000}"/>
    <cellStyle name="20% - uthevingsfarge 4 22 2 3" xfId="4617" xr:uid="{00000000-0005-0000-0000-000020050000}"/>
    <cellStyle name="20% - uthevingsfarge 4 22 2_Balansetall" xfId="5119" xr:uid="{55468DD3-CA5E-4383-8327-FBCDD7885C04}"/>
    <cellStyle name="20% - uthevingsfarge 4 22 3" xfId="1090" xr:uid="{00000000-0005-0000-0000-000022050000}"/>
    <cellStyle name="20% - uthevingsfarge 4 22 3 2" xfId="4157" xr:uid="{00000000-0005-0000-0000-000023050000}"/>
    <cellStyle name="20% - uthevingsfarge 4 22 3_Balansetall" xfId="5120" xr:uid="{2666C91E-2A36-4825-9920-0658E5A9DD1B}"/>
    <cellStyle name="20% - uthevingsfarge 4 22 4" xfId="2015" xr:uid="{00000000-0005-0000-0000-000024050000}"/>
    <cellStyle name="20% - uthevingsfarge 4 22 5" xfId="3697" xr:uid="{00000000-0005-0000-0000-000025050000}"/>
    <cellStyle name="20% - uthevingsfarge 4 22_Balansetall" xfId="5118" xr:uid="{031A5F82-E442-4409-867A-FF4613E5E27D}"/>
    <cellStyle name="20% - uthevingsfarge 4 23" xfId="224" xr:uid="{00000000-0005-0000-0000-000027050000}"/>
    <cellStyle name="20% - uthevingsfarge 4 23 2" xfId="1546" xr:uid="{00000000-0005-0000-0000-000028050000}"/>
    <cellStyle name="20% - uthevingsfarge 4 23 2 2" xfId="2016" xr:uid="{00000000-0005-0000-0000-000029050000}"/>
    <cellStyle name="20% - uthevingsfarge 4 23 2 3" xfId="4625" xr:uid="{00000000-0005-0000-0000-00002A050000}"/>
    <cellStyle name="20% - uthevingsfarge 4 23 2_Balansetall" xfId="5122" xr:uid="{16B197F9-856B-47AD-890E-A6441C34215F}"/>
    <cellStyle name="20% - uthevingsfarge 4 23 3" xfId="1098" xr:uid="{00000000-0005-0000-0000-00002C050000}"/>
    <cellStyle name="20% - uthevingsfarge 4 23 3 2" xfId="4165" xr:uid="{00000000-0005-0000-0000-00002D050000}"/>
    <cellStyle name="20% - uthevingsfarge 4 23 3_Balansetall" xfId="5123" xr:uid="{859D591A-25E8-404E-B70E-13BF0BF9CA8E}"/>
    <cellStyle name="20% - uthevingsfarge 4 23 4" xfId="2017" xr:uid="{00000000-0005-0000-0000-00002E050000}"/>
    <cellStyle name="20% - uthevingsfarge 4 23 5" xfId="3705" xr:uid="{00000000-0005-0000-0000-00002F050000}"/>
    <cellStyle name="20% - uthevingsfarge 4 23_Balansetall" xfId="5121" xr:uid="{5EF88FBB-73D8-42D7-81C8-335535A6A3E6}"/>
    <cellStyle name="20% - uthevingsfarge 4 24" xfId="225" xr:uid="{00000000-0005-0000-0000-000031050000}"/>
    <cellStyle name="20% - uthevingsfarge 4 24 2" xfId="1577" xr:uid="{00000000-0005-0000-0000-000032050000}"/>
    <cellStyle name="20% - uthevingsfarge 4 24 2 2" xfId="2018" xr:uid="{00000000-0005-0000-0000-000033050000}"/>
    <cellStyle name="20% - uthevingsfarge 4 24 2 3" xfId="4656" xr:uid="{00000000-0005-0000-0000-000034050000}"/>
    <cellStyle name="20% - uthevingsfarge 4 24 2_Balansetall" xfId="5125" xr:uid="{DA9C2570-069D-4F9C-887B-4098067FBB73}"/>
    <cellStyle name="20% - uthevingsfarge 4 24 3" xfId="1129" xr:uid="{00000000-0005-0000-0000-000036050000}"/>
    <cellStyle name="20% - uthevingsfarge 4 24 3 2" xfId="4196" xr:uid="{00000000-0005-0000-0000-000037050000}"/>
    <cellStyle name="20% - uthevingsfarge 4 24 3_Balansetall" xfId="5126" xr:uid="{88DF39C2-EAB0-4F01-80C5-5C04ECB9B981}"/>
    <cellStyle name="20% - uthevingsfarge 4 24 4" xfId="2019" xr:uid="{00000000-0005-0000-0000-000038050000}"/>
    <cellStyle name="20% - uthevingsfarge 4 24 5" xfId="3736" xr:uid="{00000000-0005-0000-0000-000039050000}"/>
    <cellStyle name="20% - uthevingsfarge 4 24_Balansetall" xfId="5124" xr:uid="{B66E9393-18FD-4428-B8C2-CCA28552A515}"/>
    <cellStyle name="20% - uthevingsfarge 4 25" xfId="226" xr:uid="{00000000-0005-0000-0000-00003B050000}"/>
    <cellStyle name="20% - uthevingsfarge 4 25 2" xfId="1591" xr:uid="{00000000-0005-0000-0000-00003C050000}"/>
    <cellStyle name="20% - uthevingsfarge 4 25 2 2" xfId="2020" xr:uid="{00000000-0005-0000-0000-00003D050000}"/>
    <cellStyle name="20% - uthevingsfarge 4 25 2 3" xfId="4670" xr:uid="{00000000-0005-0000-0000-00003E050000}"/>
    <cellStyle name="20% - uthevingsfarge 4 25 2_Balansetall" xfId="5128" xr:uid="{97B178D9-0F73-4D35-8A64-DAEBC1AA238B}"/>
    <cellStyle name="20% - uthevingsfarge 4 25 3" xfId="1143" xr:uid="{00000000-0005-0000-0000-000040050000}"/>
    <cellStyle name="20% - uthevingsfarge 4 25 3 2" xfId="4210" xr:uid="{00000000-0005-0000-0000-000041050000}"/>
    <cellStyle name="20% - uthevingsfarge 4 25 3_Balansetall" xfId="5129" xr:uid="{567F35C0-5C06-4A17-889E-A881F6061A05}"/>
    <cellStyle name="20% - uthevingsfarge 4 25 4" xfId="2021" xr:uid="{00000000-0005-0000-0000-000042050000}"/>
    <cellStyle name="20% - uthevingsfarge 4 25 5" xfId="3750" xr:uid="{00000000-0005-0000-0000-000043050000}"/>
    <cellStyle name="20% - uthevingsfarge 4 25_Balansetall" xfId="5127" xr:uid="{67B11F2D-9562-410A-9990-197DE61DFAB1}"/>
    <cellStyle name="20% - uthevingsfarge 4 26" xfId="227" xr:uid="{00000000-0005-0000-0000-000045050000}"/>
    <cellStyle name="20% - uthevingsfarge 4 26 2" xfId="1605" xr:uid="{00000000-0005-0000-0000-000046050000}"/>
    <cellStyle name="20% - uthevingsfarge 4 26 2 2" xfId="2022" xr:uid="{00000000-0005-0000-0000-000047050000}"/>
    <cellStyle name="20% - uthevingsfarge 4 26 2 3" xfId="4684" xr:uid="{00000000-0005-0000-0000-000048050000}"/>
    <cellStyle name="20% - uthevingsfarge 4 26 2_Balansetall" xfId="5131" xr:uid="{6F9AEC57-6196-40A0-BC8D-550280CE9E17}"/>
    <cellStyle name="20% - uthevingsfarge 4 26 3" xfId="1157" xr:uid="{00000000-0005-0000-0000-00004A050000}"/>
    <cellStyle name="20% - uthevingsfarge 4 26 3 2" xfId="4224" xr:uid="{00000000-0005-0000-0000-00004B050000}"/>
    <cellStyle name="20% - uthevingsfarge 4 26 3_Balansetall" xfId="5132" xr:uid="{A11D992F-94DC-44CE-9EF1-29EAC519F0FD}"/>
    <cellStyle name="20% - uthevingsfarge 4 26 4" xfId="2023" xr:uid="{00000000-0005-0000-0000-00004C050000}"/>
    <cellStyle name="20% - uthevingsfarge 4 26 5" xfId="3764" xr:uid="{00000000-0005-0000-0000-00004D050000}"/>
    <cellStyle name="20% - uthevingsfarge 4 26_Balansetall" xfId="5130" xr:uid="{0A0094A9-57E1-4A62-957B-8F6A7A3037EF}"/>
    <cellStyle name="20% - uthevingsfarge 4 27" xfId="228" xr:uid="{00000000-0005-0000-0000-00004F050000}"/>
    <cellStyle name="20% - uthevingsfarge 4 27 2" xfId="1619" xr:uid="{00000000-0005-0000-0000-000050050000}"/>
    <cellStyle name="20% - uthevingsfarge 4 27 2 2" xfId="2024" xr:uid="{00000000-0005-0000-0000-000051050000}"/>
    <cellStyle name="20% - uthevingsfarge 4 27 2 3" xfId="4698" xr:uid="{00000000-0005-0000-0000-000052050000}"/>
    <cellStyle name="20% - uthevingsfarge 4 27 2_Balansetall" xfId="5134" xr:uid="{AB00ED43-57C1-47B7-8701-05F8A675D3A5}"/>
    <cellStyle name="20% - uthevingsfarge 4 27 3" xfId="1171" xr:uid="{00000000-0005-0000-0000-000054050000}"/>
    <cellStyle name="20% - uthevingsfarge 4 27 3 2" xfId="4238" xr:uid="{00000000-0005-0000-0000-000055050000}"/>
    <cellStyle name="20% - uthevingsfarge 4 27 3_Balansetall" xfId="5135" xr:uid="{1C9EC13E-2407-4611-B94C-B9F80D36AC67}"/>
    <cellStyle name="20% - uthevingsfarge 4 27 4" xfId="2025" xr:uid="{00000000-0005-0000-0000-000056050000}"/>
    <cellStyle name="20% - uthevingsfarge 4 27 5" xfId="3778" xr:uid="{00000000-0005-0000-0000-000057050000}"/>
    <cellStyle name="20% - uthevingsfarge 4 27_Balansetall" xfId="5133" xr:uid="{C8EA4712-C6C9-4501-A4A8-BAD36E96E8C0}"/>
    <cellStyle name="20% - uthevingsfarge 4 28" xfId="229" xr:uid="{00000000-0005-0000-0000-000059050000}"/>
    <cellStyle name="20% - uthevingsfarge 4 28 2" xfId="1632" xr:uid="{00000000-0005-0000-0000-00005A050000}"/>
    <cellStyle name="20% - uthevingsfarge 4 28 2 2" xfId="2026" xr:uid="{00000000-0005-0000-0000-00005B050000}"/>
    <cellStyle name="20% - uthevingsfarge 4 28 2 3" xfId="4711" xr:uid="{00000000-0005-0000-0000-00005C050000}"/>
    <cellStyle name="20% - uthevingsfarge 4 28 2_Balansetall" xfId="5137" xr:uid="{CFEE73F4-94B5-470E-A0CB-5879EE48991C}"/>
    <cellStyle name="20% - uthevingsfarge 4 28 3" xfId="1184" xr:uid="{00000000-0005-0000-0000-00005E050000}"/>
    <cellStyle name="20% - uthevingsfarge 4 28 3 2" xfId="4251" xr:uid="{00000000-0005-0000-0000-00005F050000}"/>
    <cellStyle name="20% - uthevingsfarge 4 28 3_Balansetall" xfId="5138" xr:uid="{5B2C1E4A-F4D7-4C32-A4AB-10BF9E675B45}"/>
    <cellStyle name="20% - uthevingsfarge 4 28 4" xfId="2027" xr:uid="{00000000-0005-0000-0000-000060050000}"/>
    <cellStyle name="20% - uthevingsfarge 4 28 5" xfId="3791" xr:uid="{00000000-0005-0000-0000-000061050000}"/>
    <cellStyle name="20% - uthevingsfarge 4 28_Balansetall" xfId="5136" xr:uid="{A0A1B130-73FC-4838-A0EE-1321CF392302}"/>
    <cellStyle name="20% - uthevingsfarge 4 29" xfId="230" xr:uid="{00000000-0005-0000-0000-000063050000}"/>
    <cellStyle name="20% - uthevingsfarge 4 29 2" xfId="1645" xr:uid="{00000000-0005-0000-0000-000064050000}"/>
    <cellStyle name="20% - uthevingsfarge 4 29 2 2" xfId="2028" xr:uid="{00000000-0005-0000-0000-000065050000}"/>
    <cellStyle name="20% - uthevingsfarge 4 29 2 3" xfId="4724" xr:uid="{00000000-0005-0000-0000-000066050000}"/>
    <cellStyle name="20% - uthevingsfarge 4 29 2_Balansetall" xfId="5140" xr:uid="{0C29385B-2D03-4FCF-9BE1-AE402C5EDCBF}"/>
    <cellStyle name="20% - uthevingsfarge 4 29 3" xfId="1197" xr:uid="{00000000-0005-0000-0000-000068050000}"/>
    <cellStyle name="20% - uthevingsfarge 4 29 3 2" xfId="4264" xr:uid="{00000000-0005-0000-0000-000069050000}"/>
    <cellStyle name="20% - uthevingsfarge 4 29 3_Balansetall" xfId="5141" xr:uid="{2F254EB8-FA34-43AC-B7D2-B869176ED691}"/>
    <cellStyle name="20% - uthevingsfarge 4 29 4" xfId="2029" xr:uid="{00000000-0005-0000-0000-00006A050000}"/>
    <cellStyle name="20% - uthevingsfarge 4 29 5" xfId="3804" xr:uid="{00000000-0005-0000-0000-00006B050000}"/>
    <cellStyle name="20% - uthevingsfarge 4 29_Balansetall" xfId="5139" xr:uid="{30505A16-84CE-4039-BD15-B8710BDAE158}"/>
    <cellStyle name="20% - uthevingsfarge 4 3" xfId="231" xr:uid="{00000000-0005-0000-0000-00006D050000}"/>
    <cellStyle name="20% - uthevingsfarge 4 3 2" xfId="1283" xr:uid="{00000000-0005-0000-0000-00006E050000}"/>
    <cellStyle name="20% - uthevingsfarge 4 3 2 2" xfId="2030" xr:uid="{00000000-0005-0000-0000-00006F050000}"/>
    <cellStyle name="20% - uthevingsfarge 4 3 2 2 2" xfId="3147" xr:uid="{00000000-0005-0000-0000-000070050000}"/>
    <cellStyle name="20% - uthevingsfarge 4 3 2 3" xfId="2031" xr:uid="{00000000-0005-0000-0000-000071050000}"/>
    <cellStyle name="20% - uthevingsfarge 4 3 2 4" xfId="4362" xr:uid="{00000000-0005-0000-0000-000072050000}"/>
    <cellStyle name="20% - uthevingsfarge 4 3 2_Balansetall" xfId="5143" xr:uid="{A446C6B6-A4C9-42B0-8682-10F4346DD76D}"/>
    <cellStyle name="20% - uthevingsfarge 4 3 3" xfId="835" xr:uid="{00000000-0005-0000-0000-000074050000}"/>
    <cellStyle name="20% - uthevingsfarge 4 3 3 2" xfId="2032" xr:uid="{00000000-0005-0000-0000-000075050000}"/>
    <cellStyle name="20% - uthevingsfarge 4 3 3 3" xfId="3902" xr:uid="{00000000-0005-0000-0000-000076050000}"/>
    <cellStyle name="20% - uthevingsfarge 4 3 3_Balansetall" xfId="5144" xr:uid="{60F956FD-DE54-4F57-A176-11D44DA7B61C}"/>
    <cellStyle name="20% - uthevingsfarge 4 3 4" xfId="2033" xr:uid="{00000000-0005-0000-0000-000078050000}"/>
    <cellStyle name="20% - uthevingsfarge 4 3 5" xfId="3442" xr:uid="{00000000-0005-0000-0000-000079050000}"/>
    <cellStyle name="20% - uthevingsfarge 4 3_Balansetall" xfId="5142" xr:uid="{C5DB94B0-E4F8-4F45-87BC-CC46726849E8}"/>
    <cellStyle name="20% - uthevingsfarge 4 30" xfId="232" xr:uid="{00000000-0005-0000-0000-00007B050000}"/>
    <cellStyle name="20% - uthevingsfarge 4 30 2" xfId="1657" xr:uid="{00000000-0005-0000-0000-00007C050000}"/>
    <cellStyle name="20% - uthevingsfarge 4 30 2 2" xfId="2034" xr:uid="{00000000-0005-0000-0000-00007D050000}"/>
    <cellStyle name="20% - uthevingsfarge 4 30 2 3" xfId="4736" xr:uid="{00000000-0005-0000-0000-00007E050000}"/>
    <cellStyle name="20% - uthevingsfarge 4 30 2_Balansetall" xfId="5146" xr:uid="{26FA8689-8674-4133-9762-E5A03E257143}"/>
    <cellStyle name="20% - uthevingsfarge 4 30 3" xfId="1209" xr:uid="{00000000-0005-0000-0000-000080050000}"/>
    <cellStyle name="20% - uthevingsfarge 4 30 3 2" xfId="4276" xr:uid="{00000000-0005-0000-0000-000081050000}"/>
    <cellStyle name="20% - uthevingsfarge 4 30 3_Balansetall" xfId="5147" xr:uid="{54D74669-FAEE-486F-B81C-E9C6FDE6336F}"/>
    <cellStyle name="20% - uthevingsfarge 4 30 4" xfId="2035" xr:uid="{00000000-0005-0000-0000-000082050000}"/>
    <cellStyle name="20% - uthevingsfarge 4 30 5" xfId="3816" xr:uid="{00000000-0005-0000-0000-000083050000}"/>
    <cellStyle name="20% - uthevingsfarge 4 30_Balansetall" xfId="5145" xr:uid="{87F678DE-B03E-47AE-8D14-DBB8A8B104E9}"/>
    <cellStyle name="20% - uthevingsfarge 4 31" xfId="233" xr:uid="{00000000-0005-0000-0000-000085050000}"/>
    <cellStyle name="20% - uthevingsfarge 4 31 2" xfId="1669" xr:uid="{00000000-0005-0000-0000-000086050000}"/>
    <cellStyle name="20% - uthevingsfarge 4 31 2 2" xfId="2036" xr:uid="{00000000-0005-0000-0000-000087050000}"/>
    <cellStyle name="20% - uthevingsfarge 4 31 2 3" xfId="4748" xr:uid="{00000000-0005-0000-0000-000088050000}"/>
    <cellStyle name="20% - uthevingsfarge 4 31 2_Balansetall" xfId="5149" xr:uid="{FDC11E09-1EAB-4E3A-B89D-EC7BF4A89964}"/>
    <cellStyle name="20% - uthevingsfarge 4 31 3" xfId="1221" xr:uid="{00000000-0005-0000-0000-00008A050000}"/>
    <cellStyle name="20% - uthevingsfarge 4 31 3 2" xfId="4288" xr:uid="{00000000-0005-0000-0000-00008B050000}"/>
    <cellStyle name="20% - uthevingsfarge 4 31 3_Balansetall" xfId="5150" xr:uid="{B4DDD0C9-DE71-4513-9853-446B72EF645A}"/>
    <cellStyle name="20% - uthevingsfarge 4 31 4" xfId="2037" xr:uid="{00000000-0005-0000-0000-00008C050000}"/>
    <cellStyle name="20% - uthevingsfarge 4 31 5" xfId="3828" xr:uid="{00000000-0005-0000-0000-00008D050000}"/>
    <cellStyle name="20% - uthevingsfarge 4 31_Balansetall" xfId="5148" xr:uid="{E03DF9B4-4A8A-4B05-9E39-8FA177240646}"/>
    <cellStyle name="20% - uthevingsfarge 4 32" xfId="234" xr:uid="{00000000-0005-0000-0000-00008F050000}"/>
    <cellStyle name="20% - uthevingsfarge 4 32 2" xfId="1678" xr:uid="{00000000-0005-0000-0000-000090050000}"/>
    <cellStyle name="20% - uthevingsfarge 4 32 2 2" xfId="2038" xr:uid="{00000000-0005-0000-0000-000091050000}"/>
    <cellStyle name="20% - uthevingsfarge 4 32 2 3" xfId="4757" xr:uid="{00000000-0005-0000-0000-000092050000}"/>
    <cellStyle name="20% - uthevingsfarge 4 32 2_Balansetall" xfId="5152" xr:uid="{FC3FA30C-0C86-4A3E-A778-20BAE065CA3D}"/>
    <cellStyle name="20% - uthevingsfarge 4 32 3" xfId="1230" xr:uid="{00000000-0005-0000-0000-000094050000}"/>
    <cellStyle name="20% - uthevingsfarge 4 32 3 2" xfId="4297" xr:uid="{00000000-0005-0000-0000-000095050000}"/>
    <cellStyle name="20% - uthevingsfarge 4 32 3_Balansetall" xfId="5153" xr:uid="{55855196-C571-4E37-9D91-FF7A529215BB}"/>
    <cellStyle name="20% - uthevingsfarge 4 32 4" xfId="2039" xr:uid="{00000000-0005-0000-0000-000096050000}"/>
    <cellStyle name="20% - uthevingsfarge 4 32 5" xfId="3837" xr:uid="{00000000-0005-0000-0000-000097050000}"/>
    <cellStyle name="20% - uthevingsfarge 4 32_Balansetall" xfId="5151" xr:uid="{1B605AC2-9F12-436A-BA80-C5F7726741BE}"/>
    <cellStyle name="20% - uthevingsfarge 4 33" xfId="555" xr:uid="{00000000-0005-0000-0000-000099050000}"/>
    <cellStyle name="20% - uthevingsfarge 4 33 2" xfId="1685" xr:uid="{00000000-0005-0000-0000-00009A050000}"/>
    <cellStyle name="20% - uthevingsfarge 4 33 2 2" xfId="2040" xr:uid="{00000000-0005-0000-0000-00009B050000}"/>
    <cellStyle name="20% - uthevingsfarge 4 33 2 3" xfId="4764" xr:uid="{00000000-0005-0000-0000-00009C050000}"/>
    <cellStyle name="20% - uthevingsfarge 4 33 2_Balansetall" xfId="5155" xr:uid="{FD004B58-0E98-43BD-833E-06C81D661B6C}"/>
    <cellStyle name="20% - uthevingsfarge 4 33 3" xfId="1237" xr:uid="{00000000-0005-0000-0000-00009E050000}"/>
    <cellStyle name="20% - uthevingsfarge 4 33 3 2" xfId="4304" xr:uid="{00000000-0005-0000-0000-00009F050000}"/>
    <cellStyle name="20% - uthevingsfarge 4 33 3_Balansetall" xfId="5156" xr:uid="{A64CB759-B93D-4522-9B1D-4AD002219BC7}"/>
    <cellStyle name="20% - uthevingsfarge 4 33 4" xfId="2041" xr:uid="{00000000-0005-0000-0000-0000A0050000}"/>
    <cellStyle name="20% - uthevingsfarge 4 33 5" xfId="3844" xr:uid="{00000000-0005-0000-0000-0000A1050000}"/>
    <cellStyle name="20% - uthevingsfarge 4 33_Balansetall" xfId="5154" xr:uid="{4BD44227-607A-4F3B-A402-D96BE4F5F75E}"/>
    <cellStyle name="20% - uthevingsfarge 4 34" xfId="21" xr:uid="{00000000-0005-0000-0000-0000A3050000}"/>
    <cellStyle name="20% - uthevingsfarge 4 34 2" xfId="2042" xr:uid="{00000000-0005-0000-0000-0000A4050000}"/>
    <cellStyle name="20% - uthevingsfarge 4 34 2 2" xfId="3148" xr:uid="{00000000-0005-0000-0000-0000A5050000}"/>
    <cellStyle name="20% - uthevingsfarge 4 34 3" xfId="2043" xr:uid="{00000000-0005-0000-0000-0000A6050000}"/>
    <cellStyle name="20% - uthevingsfarge 4 34 4" xfId="4318" xr:uid="{00000000-0005-0000-0000-0000A7050000}"/>
    <cellStyle name="20% - uthevingsfarge 4 34_Balansetall" xfId="5157" xr:uid="{154D3A87-3CD2-4C9B-85C8-33921F22FE54}"/>
    <cellStyle name="20% - uthevingsfarge 4 35" xfId="791" xr:uid="{00000000-0005-0000-0000-0000A9050000}"/>
    <cellStyle name="20% - uthevingsfarge 4 35 2" xfId="2044" xr:uid="{00000000-0005-0000-0000-0000AA050000}"/>
    <cellStyle name="20% - uthevingsfarge 4 35 2 2" xfId="3149" xr:uid="{00000000-0005-0000-0000-0000AB050000}"/>
    <cellStyle name="20% - uthevingsfarge 4 35 3" xfId="2045" xr:uid="{00000000-0005-0000-0000-0000AC050000}"/>
    <cellStyle name="20% - uthevingsfarge 4 35 4" xfId="3858" xr:uid="{00000000-0005-0000-0000-0000AD050000}"/>
    <cellStyle name="20% - uthevingsfarge 4 35_Balansetall" xfId="5158" xr:uid="{C5F1CD14-0D41-4DC4-8F13-769DA3F34BB9}"/>
    <cellStyle name="20% - uthevingsfarge 4 36" xfId="2046" xr:uid="{00000000-0005-0000-0000-0000AF050000}"/>
    <cellStyle name="20% - uthevingsfarge 4 36 2" xfId="2047" xr:uid="{00000000-0005-0000-0000-0000B0050000}"/>
    <cellStyle name="20% - uthevingsfarge 4 36 2 2" xfId="3151" xr:uid="{00000000-0005-0000-0000-0000B1050000}"/>
    <cellStyle name="20% - uthevingsfarge 4 36 3" xfId="3150" xr:uid="{00000000-0005-0000-0000-0000B2050000}"/>
    <cellStyle name="20% - uthevingsfarge 4 36_Note_1_og_2" xfId="2048" xr:uid="{00000000-0005-0000-0000-0000B3050000}"/>
    <cellStyle name="20% - uthevingsfarge 4 37" xfId="2049" xr:uid="{00000000-0005-0000-0000-0000B4050000}"/>
    <cellStyle name="20% - uthevingsfarge 4 37 2" xfId="3152" xr:uid="{00000000-0005-0000-0000-0000B5050000}"/>
    <cellStyle name="20% - uthevingsfarge 4 38" xfId="2050" xr:uid="{00000000-0005-0000-0000-0000B6050000}"/>
    <cellStyle name="20% - uthevingsfarge 4 39" xfId="2051" xr:uid="{00000000-0005-0000-0000-0000B7050000}"/>
    <cellStyle name="20% - uthevingsfarge 4 4" xfId="235" xr:uid="{00000000-0005-0000-0000-0000B8050000}"/>
    <cellStyle name="20% - uthevingsfarge 4 4 2" xfId="1297" xr:uid="{00000000-0005-0000-0000-0000B9050000}"/>
    <cellStyle name="20% - uthevingsfarge 4 4 2 2" xfId="2052" xr:uid="{00000000-0005-0000-0000-0000BA050000}"/>
    <cellStyle name="20% - uthevingsfarge 4 4 2 2 2" xfId="3153" xr:uid="{00000000-0005-0000-0000-0000BB050000}"/>
    <cellStyle name="20% - uthevingsfarge 4 4 2 3" xfId="2053" xr:uid="{00000000-0005-0000-0000-0000BC050000}"/>
    <cellStyle name="20% - uthevingsfarge 4 4 2 4" xfId="4376" xr:uid="{00000000-0005-0000-0000-0000BD050000}"/>
    <cellStyle name="20% - uthevingsfarge 4 4 2_Balansetall" xfId="5160" xr:uid="{F72A7985-D6EA-4083-9E00-4BF7BEB39B4A}"/>
    <cellStyle name="20% - uthevingsfarge 4 4 3" xfId="849" xr:uid="{00000000-0005-0000-0000-0000BF050000}"/>
    <cellStyle name="20% - uthevingsfarge 4 4 3 2" xfId="2054" xr:uid="{00000000-0005-0000-0000-0000C0050000}"/>
    <cellStyle name="20% - uthevingsfarge 4 4 3 3" xfId="3916" xr:uid="{00000000-0005-0000-0000-0000C1050000}"/>
    <cellStyle name="20% - uthevingsfarge 4 4 3_Balansetall" xfId="5161" xr:uid="{1AB4C142-D670-46D9-B1D8-E909C7EF4DE6}"/>
    <cellStyle name="20% - uthevingsfarge 4 4 4" xfId="2055" xr:uid="{00000000-0005-0000-0000-0000C3050000}"/>
    <cellStyle name="20% - uthevingsfarge 4 4 5" xfId="3456" xr:uid="{00000000-0005-0000-0000-0000C4050000}"/>
    <cellStyle name="20% - uthevingsfarge 4 4_Balansetall" xfId="5159" xr:uid="{07F858F3-E72F-426F-869E-7F3EAB5564CE}"/>
    <cellStyle name="20% - uthevingsfarge 4 40" xfId="3398" xr:uid="{00000000-0005-0000-0000-0000C6050000}"/>
    <cellStyle name="20% - uthevingsfarge 4 5" xfId="236" xr:uid="{00000000-0005-0000-0000-0000C7050000}"/>
    <cellStyle name="20% - uthevingsfarge 4 5 2" xfId="1311" xr:uid="{00000000-0005-0000-0000-0000C8050000}"/>
    <cellStyle name="20% - uthevingsfarge 4 5 2 2" xfId="2056" xr:uid="{00000000-0005-0000-0000-0000C9050000}"/>
    <cellStyle name="20% - uthevingsfarge 4 5 2 2 2" xfId="3154" xr:uid="{00000000-0005-0000-0000-0000CA050000}"/>
    <cellStyle name="20% - uthevingsfarge 4 5 2 3" xfId="2057" xr:uid="{00000000-0005-0000-0000-0000CB050000}"/>
    <cellStyle name="20% - uthevingsfarge 4 5 2 4" xfId="4390" xr:uid="{00000000-0005-0000-0000-0000CC050000}"/>
    <cellStyle name="20% - uthevingsfarge 4 5 2_Balansetall" xfId="5163" xr:uid="{745421D4-743C-4288-A3CF-5B48CC5F6139}"/>
    <cellStyle name="20% - uthevingsfarge 4 5 3" xfId="863" xr:uid="{00000000-0005-0000-0000-0000CE050000}"/>
    <cellStyle name="20% - uthevingsfarge 4 5 3 2" xfId="2058" xr:uid="{00000000-0005-0000-0000-0000CF050000}"/>
    <cellStyle name="20% - uthevingsfarge 4 5 3 3" xfId="3930" xr:uid="{00000000-0005-0000-0000-0000D0050000}"/>
    <cellStyle name="20% - uthevingsfarge 4 5 3_Balansetall" xfId="5164" xr:uid="{04436881-1F01-4C9E-856D-58B2B909A1C4}"/>
    <cellStyle name="20% - uthevingsfarge 4 5 4" xfId="2059" xr:uid="{00000000-0005-0000-0000-0000D2050000}"/>
    <cellStyle name="20% - uthevingsfarge 4 5 5" xfId="3470" xr:uid="{00000000-0005-0000-0000-0000D3050000}"/>
    <cellStyle name="20% - uthevingsfarge 4 5_Balansetall" xfId="5162" xr:uid="{A7E913F3-1167-4EAE-83AA-D28E9778D4EB}"/>
    <cellStyle name="20% - uthevingsfarge 4 6" xfId="237" xr:uid="{00000000-0005-0000-0000-0000D5050000}"/>
    <cellStyle name="20% - uthevingsfarge 4 6 2" xfId="1325" xr:uid="{00000000-0005-0000-0000-0000D6050000}"/>
    <cellStyle name="20% - uthevingsfarge 4 6 2 2" xfId="2060" xr:uid="{00000000-0005-0000-0000-0000D7050000}"/>
    <cellStyle name="20% - uthevingsfarge 4 6 2 2 2" xfId="3155" xr:uid="{00000000-0005-0000-0000-0000D8050000}"/>
    <cellStyle name="20% - uthevingsfarge 4 6 2 3" xfId="2061" xr:uid="{00000000-0005-0000-0000-0000D9050000}"/>
    <cellStyle name="20% - uthevingsfarge 4 6 2 4" xfId="4404" xr:uid="{00000000-0005-0000-0000-0000DA050000}"/>
    <cellStyle name="20% - uthevingsfarge 4 6 2_Balansetall" xfId="5166" xr:uid="{7C6CEB7D-4F82-481E-A64F-0A99190BCFC0}"/>
    <cellStyle name="20% - uthevingsfarge 4 6 3" xfId="877" xr:uid="{00000000-0005-0000-0000-0000DC050000}"/>
    <cellStyle name="20% - uthevingsfarge 4 6 3 2" xfId="2062" xr:uid="{00000000-0005-0000-0000-0000DD050000}"/>
    <cellStyle name="20% - uthevingsfarge 4 6 3 3" xfId="3944" xr:uid="{00000000-0005-0000-0000-0000DE050000}"/>
    <cellStyle name="20% - uthevingsfarge 4 6 3_Balansetall" xfId="5167" xr:uid="{EBFCC071-3D88-48D0-AD02-F6CC046402E8}"/>
    <cellStyle name="20% - uthevingsfarge 4 6 4" xfId="2063" xr:uid="{00000000-0005-0000-0000-0000E0050000}"/>
    <cellStyle name="20% - uthevingsfarge 4 6 5" xfId="3484" xr:uid="{00000000-0005-0000-0000-0000E1050000}"/>
    <cellStyle name="20% - uthevingsfarge 4 6_Balansetall" xfId="5165" xr:uid="{722D09AE-E15C-42C9-B591-F84C1695493B}"/>
    <cellStyle name="20% - uthevingsfarge 4 7" xfId="238" xr:uid="{00000000-0005-0000-0000-0000E3050000}"/>
    <cellStyle name="20% - uthevingsfarge 4 7 2" xfId="1338" xr:uid="{00000000-0005-0000-0000-0000E4050000}"/>
    <cellStyle name="20% - uthevingsfarge 4 7 2 2" xfId="2064" xr:uid="{00000000-0005-0000-0000-0000E5050000}"/>
    <cellStyle name="20% - uthevingsfarge 4 7 2 2 2" xfId="3156" xr:uid="{00000000-0005-0000-0000-0000E6050000}"/>
    <cellStyle name="20% - uthevingsfarge 4 7 2 3" xfId="2065" xr:uid="{00000000-0005-0000-0000-0000E7050000}"/>
    <cellStyle name="20% - uthevingsfarge 4 7 2 4" xfId="4417" xr:uid="{00000000-0005-0000-0000-0000E8050000}"/>
    <cellStyle name="20% - uthevingsfarge 4 7 2_Balansetall" xfId="5169" xr:uid="{39008BB9-DCE2-4A62-B6F6-AB39125E1F39}"/>
    <cellStyle name="20% - uthevingsfarge 4 7 3" xfId="890" xr:uid="{00000000-0005-0000-0000-0000EA050000}"/>
    <cellStyle name="20% - uthevingsfarge 4 7 3 2" xfId="2066" xr:uid="{00000000-0005-0000-0000-0000EB050000}"/>
    <cellStyle name="20% - uthevingsfarge 4 7 3 3" xfId="3957" xr:uid="{00000000-0005-0000-0000-0000EC050000}"/>
    <cellStyle name="20% - uthevingsfarge 4 7 3_Balansetall" xfId="5170" xr:uid="{4622B51D-59D8-48FE-8033-027F2D271160}"/>
    <cellStyle name="20% - uthevingsfarge 4 7 4" xfId="2067" xr:uid="{00000000-0005-0000-0000-0000EE050000}"/>
    <cellStyle name="20% - uthevingsfarge 4 7 5" xfId="3497" xr:uid="{00000000-0005-0000-0000-0000EF050000}"/>
    <cellStyle name="20% - uthevingsfarge 4 7_Balansetall" xfId="5168" xr:uid="{C0CB23E7-7371-453B-8D14-B48438399A1F}"/>
    <cellStyle name="20% - uthevingsfarge 4 8" xfId="239" xr:uid="{00000000-0005-0000-0000-0000F1050000}"/>
    <cellStyle name="20% - uthevingsfarge 4 8 2" xfId="1351" xr:uid="{00000000-0005-0000-0000-0000F2050000}"/>
    <cellStyle name="20% - uthevingsfarge 4 8 2 2" xfId="2068" xr:uid="{00000000-0005-0000-0000-0000F3050000}"/>
    <cellStyle name="20% - uthevingsfarge 4 8 2 2 2" xfId="3157" xr:uid="{00000000-0005-0000-0000-0000F4050000}"/>
    <cellStyle name="20% - uthevingsfarge 4 8 2 3" xfId="2069" xr:uid="{00000000-0005-0000-0000-0000F5050000}"/>
    <cellStyle name="20% - uthevingsfarge 4 8 2 4" xfId="4430" xr:uid="{00000000-0005-0000-0000-0000F6050000}"/>
    <cellStyle name="20% - uthevingsfarge 4 8 2_Balansetall" xfId="5172" xr:uid="{5F6E2674-0B40-4A00-AA60-D930FABFE2CF}"/>
    <cellStyle name="20% - uthevingsfarge 4 8 3" xfId="903" xr:uid="{00000000-0005-0000-0000-0000F8050000}"/>
    <cellStyle name="20% - uthevingsfarge 4 8 3 2" xfId="2070" xr:uid="{00000000-0005-0000-0000-0000F9050000}"/>
    <cellStyle name="20% - uthevingsfarge 4 8 3 3" xfId="3970" xr:uid="{00000000-0005-0000-0000-0000FA050000}"/>
    <cellStyle name="20% - uthevingsfarge 4 8 3_Balansetall" xfId="5173" xr:uid="{AB67E0F8-C803-409C-BB29-12F76BB61426}"/>
    <cellStyle name="20% - uthevingsfarge 4 8 4" xfId="2071" xr:uid="{00000000-0005-0000-0000-0000FC050000}"/>
    <cellStyle name="20% - uthevingsfarge 4 8 5" xfId="3510" xr:uid="{00000000-0005-0000-0000-0000FD050000}"/>
    <cellStyle name="20% - uthevingsfarge 4 8_Balansetall" xfId="5171" xr:uid="{FE98CFD9-DADC-438B-8D53-EA0E6BC7FA73}"/>
    <cellStyle name="20% - uthevingsfarge 4 9" xfId="240" xr:uid="{00000000-0005-0000-0000-0000FF050000}"/>
    <cellStyle name="20% - uthevingsfarge 4 9 2" xfId="1363" xr:uid="{00000000-0005-0000-0000-000000060000}"/>
    <cellStyle name="20% - uthevingsfarge 4 9 2 2" xfId="2072" xr:uid="{00000000-0005-0000-0000-000001060000}"/>
    <cellStyle name="20% - uthevingsfarge 4 9 2 2 2" xfId="3158" xr:uid="{00000000-0005-0000-0000-000002060000}"/>
    <cellStyle name="20% - uthevingsfarge 4 9 2 3" xfId="2073" xr:uid="{00000000-0005-0000-0000-000003060000}"/>
    <cellStyle name="20% - uthevingsfarge 4 9 2 4" xfId="4442" xr:uid="{00000000-0005-0000-0000-000004060000}"/>
    <cellStyle name="20% - uthevingsfarge 4 9 2_Balansetall" xfId="5175" xr:uid="{7D00AE96-DF43-4ED6-8C13-A6EF2AC5EDF8}"/>
    <cellStyle name="20% - uthevingsfarge 4 9 3" xfId="915" xr:uid="{00000000-0005-0000-0000-000006060000}"/>
    <cellStyle name="20% - uthevingsfarge 4 9 3 2" xfId="2074" xr:uid="{00000000-0005-0000-0000-000007060000}"/>
    <cellStyle name="20% - uthevingsfarge 4 9 3 3" xfId="3982" xr:uid="{00000000-0005-0000-0000-000008060000}"/>
    <cellStyle name="20% - uthevingsfarge 4 9 3_Balansetall" xfId="5176" xr:uid="{775DA3F4-FBED-46B9-A6FE-8E07C6ECAD69}"/>
    <cellStyle name="20% - uthevingsfarge 4 9 4" xfId="2075" xr:uid="{00000000-0005-0000-0000-00000A060000}"/>
    <cellStyle name="20% - uthevingsfarge 4 9 5" xfId="3522" xr:uid="{00000000-0005-0000-0000-00000B060000}"/>
    <cellStyle name="20% - uthevingsfarge 4 9_Balansetall" xfId="5174" xr:uid="{165CC1A5-57AF-4028-B474-B668B8F6F79F}"/>
    <cellStyle name="20% - uthevingsfarge 4_Balansetall" xfId="5078" xr:uid="{CCFEFC74-9CCA-46F6-BBE4-1FB856060410}"/>
    <cellStyle name="20% - uthevingsfarge 5" xfId="750" xr:uid="{00000000-0005-0000-0000-00000E060000}"/>
    <cellStyle name="20% - uthevingsfarge 5 10" xfId="241" xr:uid="{00000000-0005-0000-0000-00000F060000}"/>
    <cellStyle name="20% - uthevingsfarge 5 10 2" xfId="1374" xr:uid="{00000000-0005-0000-0000-000010060000}"/>
    <cellStyle name="20% - uthevingsfarge 5 10 2 2" xfId="2076" xr:uid="{00000000-0005-0000-0000-000011060000}"/>
    <cellStyle name="20% - uthevingsfarge 5 10 2 2 2" xfId="3159" xr:uid="{00000000-0005-0000-0000-000012060000}"/>
    <cellStyle name="20% - uthevingsfarge 5 10 2 3" xfId="2077" xr:uid="{00000000-0005-0000-0000-000013060000}"/>
    <cellStyle name="20% - uthevingsfarge 5 10 2 4" xfId="4453" xr:uid="{00000000-0005-0000-0000-000014060000}"/>
    <cellStyle name="20% - uthevingsfarge 5 10 2_Balansetall" xfId="5179" xr:uid="{86534AC4-238D-45C3-AD9B-8C5FA507B241}"/>
    <cellStyle name="20% - uthevingsfarge 5 10 3" xfId="926" xr:uid="{00000000-0005-0000-0000-000016060000}"/>
    <cellStyle name="20% - uthevingsfarge 5 10 3 2" xfId="2078" xr:uid="{00000000-0005-0000-0000-000017060000}"/>
    <cellStyle name="20% - uthevingsfarge 5 10 3 3" xfId="3993" xr:uid="{00000000-0005-0000-0000-000018060000}"/>
    <cellStyle name="20% - uthevingsfarge 5 10 3_Balansetall" xfId="5180" xr:uid="{F8E922B8-84F5-40EF-871D-6F8AAEC7C5E1}"/>
    <cellStyle name="20% - uthevingsfarge 5 10 4" xfId="2079" xr:uid="{00000000-0005-0000-0000-00001A060000}"/>
    <cellStyle name="20% - uthevingsfarge 5 10 5" xfId="3533" xr:uid="{00000000-0005-0000-0000-00001B060000}"/>
    <cellStyle name="20% - uthevingsfarge 5 10_Balansetall" xfId="5178" xr:uid="{2A9ED5BC-D58B-4DC0-8F36-0244C509D215}"/>
    <cellStyle name="20% - uthevingsfarge 5 11" xfId="242" xr:uid="{00000000-0005-0000-0000-00001D060000}"/>
    <cellStyle name="20% - uthevingsfarge 5 11 2" xfId="1383" xr:uid="{00000000-0005-0000-0000-00001E060000}"/>
    <cellStyle name="20% - uthevingsfarge 5 11 2 2" xfId="2080" xr:uid="{00000000-0005-0000-0000-00001F060000}"/>
    <cellStyle name="20% - uthevingsfarge 5 11 2 3" xfId="4462" xr:uid="{00000000-0005-0000-0000-000020060000}"/>
    <cellStyle name="20% - uthevingsfarge 5 11 2_Balansetall" xfId="5182" xr:uid="{96C04A63-15BA-4AC7-A8A7-2A370B0A0EAB}"/>
    <cellStyle name="20% - uthevingsfarge 5 11 3" xfId="935" xr:uid="{00000000-0005-0000-0000-000022060000}"/>
    <cellStyle name="20% - uthevingsfarge 5 11 3 2" xfId="4002" xr:uid="{00000000-0005-0000-0000-000023060000}"/>
    <cellStyle name="20% - uthevingsfarge 5 11 3_Balansetall" xfId="5183" xr:uid="{8158885A-F586-48B7-BED4-E96382228A36}"/>
    <cellStyle name="20% - uthevingsfarge 5 11 4" xfId="2081" xr:uid="{00000000-0005-0000-0000-000024060000}"/>
    <cellStyle name="20% - uthevingsfarge 5 11 5" xfId="3542" xr:uid="{00000000-0005-0000-0000-000025060000}"/>
    <cellStyle name="20% - uthevingsfarge 5 11_Balansetall" xfId="5181" xr:uid="{F620D0AF-6F08-4A8F-8DC6-A2FB32F2DD55}"/>
    <cellStyle name="20% - uthevingsfarge 5 12" xfId="243" xr:uid="{00000000-0005-0000-0000-000027060000}"/>
    <cellStyle name="20% - uthevingsfarge 5 12 2" xfId="1393" xr:uid="{00000000-0005-0000-0000-000028060000}"/>
    <cellStyle name="20% - uthevingsfarge 5 12 2 2" xfId="2082" xr:uid="{00000000-0005-0000-0000-000029060000}"/>
    <cellStyle name="20% - uthevingsfarge 5 12 2 3" xfId="4472" xr:uid="{00000000-0005-0000-0000-00002A060000}"/>
    <cellStyle name="20% - uthevingsfarge 5 12 2_Balansetall" xfId="5185" xr:uid="{A315B6A8-9EDE-48CE-BF84-51B40B266622}"/>
    <cellStyle name="20% - uthevingsfarge 5 12 3" xfId="945" xr:uid="{00000000-0005-0000-0000-00002C060000}"/>
    <cellStyle name="20% - uthevingsfarge 5 12 3 2" xfId="4012" xr:uid="{00000000-0005-0000-0000-00002D060000}"/>
    <cellStyle name="20% - uthevingsfarge 5 12 3_Balansetall" xfId="5186" xr:uid="{872C5C6F-3173-4FDE-A8BC-6671D6E3FF59}"/>
    <cellStyle name="20% - uthevingsfarge 5 12 4" xfId="2083" xr:uid="{00000000-0005-0000-0000-00002E060000}"/>
    <cellStyle name="20% - uthevingsfarge 5 12 5" xfId="3552" xr:uid="{00000000-0005-0000-0000-00002F060000}"/>
    <cellStyle name="20% - uthevingsfarge 5 12_Balansetall" xfId="5184" xr:uid="{74D61619-404D-4763-B6B6-CCB022498277}"/>
    <cellStyle name="20% - uthevingsfarge 5 13" xfId="244" xr:uid="{00000000-0005-0000-0000-000031060000}"/>
    <cellStyle name="20% - uthevingsfarge 5 13 2" xfId="1424" xr:uid="{00000000-0005-0000-0000-000032060000}"/>
    <cellStyle name="20% - uthevingsfarge 5 13 2 2" xfId="2084" xr:uid="{00000000-0005-0000-0000-000033060000}"/>
    <cellStyle name="20% - uthevingsfarge 5 13 2 3" xfId="4503" xr:uid="{00000000-0005-0000-0000-000034060000}"/>
    <cellStyle name="20% - uthevingsfarge 5 13 2_Balansetall" xfId="5188" xr:uid="{1420DF56-9166-4FCF-90E9-29848CB6CFEA}"/>
    <cellStyle name="20% - uthevingsfarge 5 13 3" xfId="976" xr:uid="{00000000-0005-0000-0000-000036060000}"/>
    <cellStyle name="20% - uthevingsfarge 5 13 3 2" xfId="4043" xr:uid="{00000000-0005-0000-0000-000037060000}"/>
    <cellStyle name="20% - uthevingsfarge 5 13 3_Balansetall" xfId="5189" xr:uid="{F1A647D3-4E83-49D1-9A5D-3685501514A7}"/>
    <cellStyle name="20% - uthevingsfarge 5 13 4" xfId="2085" xr:uid="{00000000-0005-0000-0000-000038060000}"/>
    <cellStyle name="20% - uthevingsfarge 5 13 5" xfId="3583" xr:uid="{00000000-0005-0000-0000-000039060000}"/>
    <cellStyle name="20% - uthevingsfarge 5 13_Balansetall" xfId="5187" xr:uid="{E34DD238-FBE0-4363-98BB-65C2FF72E872}"/>
    <cellStyle name="20% - uthevingsfarge 5 14" xfId="245" xr:uid="{00000000-0005-0000-0000-00003B060000}"/>
    <cellStyle name="20% - uthevingsfarge 5 14 2" xfId="1438" xr:uid="{00000000-0005-0000-0000-00003C060000}"/>
    <cellStyle name="20% - uthevingsfarge 5 14 2 2" xfId="2086" xr:uid="{00000000-0005-0000-0000-00003D060000}"/>
    <cellStyle name="20% - uthevingsfarge 5 14 2 3" xfId="4517" xr:uid="{00000000-0005-0000-0000-00003E060000}"/>
    <cellStyle name="20% - uthevingsfarge 5 14 2_Balansetall" xfId="5191" xr:uid="{9255128D-99D9-4A40-9B3E-2D43FFEE7892}"/>
    <cellStyle name="20% - uthevingsfarge 5 14 3" xfId="990" xr:uid="{00000000-0005-0000-0000-000040060000}"/>
    <cellStyle name="20% - uthevingsfarge 5 14 3 2" xfId="4057" xr:uid="{00000000-0005-0000-0000-000041060000}"/>
    <cellStyle name="20% - uthevingsfarge 5 14 3_Balansetall" xfId="5192" xr:uid="{EBF43D9C-95AD-42DE-AAF8-BF6931F96DB0}"/>
    <cellStyle name="20% - uthevingsfarge 5 14 4" xfId="2087" xr:uid="{00000000-0005-0000-0000-000042060000}"/>
    <cellStyle name="20% - uthevingsfarge 5 14 5" xfId="3597" xr:uid="{00000000-0005-0000-0000-000043060000}"/>
    <cellStyle name="20% - uthevingsfarge 5 14_Balansetall" xfId="5190" xr:uid="{69FC15E2-03D3-4996-A11E-FB2BCE611076}"/>
    <cellStyle name="20% - uthevingsfarge 5 15" xfId="246" xr:uid="{00000000-0005-0000-0000-000045060000}"/>
    <cellStyle name="20% - uthevingsfarge 5 15 2" xfId="1452" xr:uid="{00000000-0005-0000-0000-000046060000}"/>
    <cellStyle name="20% - uthevingsfarge 5 15 2 2" xfId="2088" xr:uid="{00000000-0005-0000-0000-000047060000}"/>
    <cellStyle name="20% - uthevingsfarge 5 15 2 3" xfId="4531" xr:uid="{00000000-0005-0000-0000-000048060000}"/>
    <cellStyle name="20% - uthevingsfarge 5 15 2_Balansetall" xfId="5194" xr:uid="{88C09698-40BD-42D6-887C-49A7E8FBD125}"/>
    <cellStyle name="20% - uthevingsfarge 5 15 3" xfId="1004" xr:uid="{00000000-0005-0000-0000-00004A060000}"/>
    <cellStyle name="20% - uthevingsfarge 5 15 3 2" xfId="4071" xr:uid="{00000000-0005-0000-0000-00004B060000}"/>
    <cellStyle name="20% - uthevingsfarge 5 15 3_Balansetall" xfId="5195" xr:uid="{763CDF8E-0543-4C6E-BFAA-56241FBF4846}"/>
    <cellStyle name="20% - uthevingsfarge 5 15 4" xfId="2089" xr:uid="{00000000-0005-0000-0000-00004C060000}"/>
    <cellStyle name="20% - uthevingsfarge 5 15 5" xfId="3611" xr:uid="{00000000-0005-0000-0000-00004D060000}"/>
    <cellStyle name="20% - uthevingsfarge 5 15_Balansetall" xfId="5193" xr:uid="{C3EAC707-14C2-4B5F-A71E-16ED087154C9}"/>
    <cellStyle name="20% - uthevingsfarge 5 16" xfId="247" xr:uid="{00000000-0005-0000-0000-00004F060000}"/>
    <cellStyle name="20% - uthevingsfarge 5 16 2" xfId="1466" xr:uid="{00000000-0005-0000-0000-000050060000}"/>
    <cellStyle name="20% - uthevingsfarge 5 16 2 2" xfId="2090" xr:uid="{00000000-0005-0000-0000-000051060000}"/>
    <cellStyle name="20% - uthevingsfarge 5 16 2 3" xfId="4545" xr:uid="{00000000-0005-0000-0000-000052060000}"/>
    <cellStyle name="20% - uthevingsfarge 5 16 2_Balansetall" xfId="5197" xr:uid="{3AFF5AE3-70A4-4517-8E01-62F1F2F842C3}"/>
    <cellStyle name="20% - uthevingsfarge 5 16 3" xfId="1018" xr:uid="{00000000-0005-0000-0000-000054060000}"/>
    <cellStyle name="20% - uthevingsfarge 5 16 3 2" xfId="4085" xr:uid="{00000000-0005-0000-0000-000055060000}"/>
    <cellStyle name="20% - uthevingsfarge 5 16 3_Balansetall" xfId="5198" xr:uid="{B33FB6D0-DBF7-4143-853D-5FFA1C398136}"/>
    <cellStyle name="20% - uthevingsfarge 5 16 4" xfId="2091" xr:uid="{00000000-0005-0000-0000-000056060000}"/>
    <cellStyle name="20% - uthevingsfarge 5 16 5" xfId="3625" xr:uid="{00000000-0005-0000-0000-000057060000}"/>
    <cellStyle name="20% - uthevingsfarge 5 16_Balansetall" xfId="5196" xr:uid="{C3C3AE68-805F-4011-BD3E-DA3CF26EF478}"/>
    <cellStyle name="20% - uthevingsfarge 5 17" xfId="248" xr:uid="{00000000-0005-0000-0000-000059060000}"/>
    <cellStyle name="20% - uthevingsfarge 5 17 2" xfId="1480" xr:uid="{00000000-0005-0000-0000-00005A060000}"/>
    <cellStyle name="20% - uthevingsfarge 5 17 2 2" xfId="2092" xr:uid="{00000000-0005-0000-0000-00005B060000}"/>
    <cellStyle name="20% - uthevingsfarge 5 17 2 3" xfId="4559" xr:uid="{00000000-0005-0000-0000-00005C060000}"/>
    <cellStyle name="20% - uthevingsfarge 5 17 2_Balansetall" xfId="5200" xr:uid="{0FF0B18A-54F8-4AA5-B4C0-1E23F8093C77}"/>
    <cellStyle name="20% - uthevingsfarge 5 17 3" xfId="1032" xr:uid="{00000000-0005-0000-0000-00005E060000}"/>
    <cellStyle name="20% - uthevingsfarge 5 17 3 2" xfId="4099" xr:uid="{00000000-0005-0000-0000-00005F060000}"/>
    <cellStyle name="20% - uthevingsfarge 5 17 3_Balansetall" xfId="5201" xr:uid="{1B26FFB1-BA88-4738-A6F2-1458B758748D}"/>
    <cellStyle name="20% - uthevingsfarge 5 17 4" xfId="2093" xr:uid="{00000000-0005-0000-0000-000060060000}"/>
    <cellStyle name="20% - uthevingsfarge 5 17 5" xfId="3639" xr:uid="{00000000-0005-0000-0000-000061060000}"/>
    <cellStyle name="20% - uthevingsfarge 5 17_Balansetall" xfId="5199" xr:uid="{ABF4F62B-6318-430F-9ECE-C97476BBA2C9}"/>
    <cellStyle name="20% - uthevingsfarge 5 18" xfId="249" xr:uid="{00000000-0005-0000-0000-000063060000}"/>
    <cellStyle name="20% - uthevingsfarge 5 18 2" xfId="1492" xr:uid="{00000000-0005-0000-0000-000064060000}"/>
    <cellStyle name="20% - uthevingsfarge 5 18 2 2" xfId="2094" xr:uid="{00000000-0005-0000-0000-000065060000}"/>
    <cellStyle name="20% - uthevingsfarge 5 18 2 3" xfId="4571" xr:uid="{00000000-0005-0000-0000-000066060000}"/>
    <cellStyle name="20% - uthevingsfarge 5 18 2_Balansetall" xfId="5203" xr:uid="{5D7EC38F-3AA4-423D-97A5-B0EAA13F461F}"/>
    <cellStyle name="20% - uthevingsfarge 5 18 3" xfId="1044" xr:uid="{00000000-0005-0000-0000-000068060000}"/>
    <cellStyle name="20% - uthevingsfarge 5 18 3 2" xfId="4111" xr:uid="{00000000-0005-0000-0000-000069060000}"/>
    <cellStyle name="20% - uthevingsfarge 5 18 3_Balansetall" xfId="5204" xr:uid="{854809B8-C2EA-4C69-AF4B-EF17933F9C23}"/>
    <cellStyle name="20% - uthevingsfarge 5 18 4" xfId="2095" xr:uid="{00000000-0005-0000-0000-00006A060000}"/>
    <cellStyle name="20% - uthevingsfarge 5 18 5" xfId="3651" xr:uid="{00000000-0005-0000-0000-00006B060000}"/>
    <cellStyle name="20% - uthevingsfarge 5 18_Balansetall" xfId="5202" xr:uid="{37C16DB6-9AEF-4FD0-8D1E-2A9EB2F4C931}"/>
    <cellStyle name="20% - uthevingsfarge 5 19" xfId="250" xr:uid="{00000000-0005-0000-0000-00006D060000}"/>
    <cellStyle name="20% - uthevingsfarge 5 19 2" xfId="1502" xr:uid="{00000000-0005-0000-0000-00006E060000}"/>
    <cellStyle name="20% - uthevingsfarge 5 19 2 2" xfId="2096" xr:uid="{00000000-0005-0000-0000-00006F060000}"/>
    <cellStyle name="20% - uthevingsfarge 5 19 2 3" xfId="4581" xr:uid="{00000000-0005-0000-0000-000070060000}"/>
    <cellStyle name="20% - uthevingsfarge 5 19 2_Balansetall" xfId="5206" xr:uid="{FF5ACB46-306A-4058-AC89-3D3D0876C4B6}"/>
    <cellStyle name="20% - uthevingsfarge 5 19 3" xfId="1054" xr:uid="{00000000-0005-0000-0000-000072060000}"/>
    <cellStyle name="20% - uthevingsfarge 5 19 3 2" xfId="4121" xr:uid="{00000000-0005-0000-0000-000073060000}"/>
    <cellStyle name="20% - uthevingsfarge 5 19 3_Balansetall" xfId="5207" xr:uid="{AAFED13E-ACB5-47B2-BB8E-ED07BF856A7A}"/>
    <cellStyle name="20% - uthevingsfarge 5 19 4" xfId="2097" xr:uid="{00000000-0005-0000-0000-000074060000}"/>
    <cellStyle name="20% - uthevingsfarge 5 19 5" xfId="3661" xr:uid="{00000000-0005-0000-0000-000075060000}"/>
    <cellStyle name="20% - uthevingsfarge 5 19_Balansetall" xfId="5205" xr:uid="{CBB3D65E-A2F9-4B3A-A087-8E316A1D26E7}"/>
    <cellStyle name="20% - uthevingsfarge 5 2" xfId="251" xr:uid="{00000000-0005-0000-0000-000077060000}"/>
    <cellStyle name="20% - uthevingsfarge 5 2 2" xfId="1252" xr:uid="{00000000-0005-0000-0000-000078060000}"/>
    <cellStyle name="20% - uthevingsfarge 5 2 2 2" xfId="2098" xr:uid="{00000000-0005-0000-0000-000079060000}"/>
    <cellStyle name="20% - uthevingsfarge 5 2 2 2 2" xfId="3160" xr:uid="{00000000-0005-0000-0000-00007A060000}"/>
    <cellStyle name="20% - uthevingsfarge 5 2 2 3" xfId="2099" xr:uid="{00000000-0005-0000-0000-00007B060000}"/>
    <cellStyle name="20% - uthevingsfarge 5 2 2 4" xfId="4331" xr:uid="{00000000-0005-0000-0000-00007C060000}"/>
    <cellStyle name="20% - uthevingsfarge 5 2 2_Balansetall" xfId="5209" xr:uid="{09BAC6B3-520F-415C-AFCC-0262168E6C49}"/>
    <cellStyle name="20% - uthevingsfarge 5 2 3" xfId="804" xr:uid="{00000000-0005-0000-0000-00007E060000}"/>
    <cellStyle name="20% - uthevingsfarge 5 2 3 2" xfId="2100" xr:uid="{00000000-0005-0000-0000-00007F060000}"/>
    <cellStyle name="20% - uthevingsfarge 5 2 3 3" xfId="3871" xr:uid="{00000000-0005-0000-0000-000080060000}"/>
    <cellStyle name="20% - uthevingsfarge 5 2 3_Balansetall" xfId="5210" xr:uid="{A7AB8402-C689-475E-8DFE-E31AB8E25B5B}"/>
    <cellStyle name="20% - uthevingsfarge 5 2 4" xfId="2101" xr:uid="{00000000-0005-0000-0000-000082060000}"/>
    <cellStyle name="20% - uthevingsfarge 5 2 5" xfId="3411" xr:uid="{00000000-0005-0000-0000-000083060000}"/>
    <cellStyle name="20% - uthevingsfarge 5 2_Balansetall" xfId="5208" xr:uid="{003E512E-0442-413D-A3B7-464CEFE78B7D}"/>
    <cellStyle name="20% - uthevingsfarge 5 20" xfId="252" xr:uid="{00000000-0005-0000-0000-000085060000}"/>
    <cellStyle name="20% - uthevingsfarge 5 20 2" xfId="1516" xr:uid="{00000000-0005-0000-0000-000086060000}"/>
    <cellStyle name="20% - uthevingsfarge 5 20 2 2" xfId="2102" xr:uid="{00000000-0005-0000-0000-000087060000}"/>
    <cellStyle name="20% - uthevingsfarge 5 20 2 3" xfId="4595" xr:uid="{00000000-0005-0000-0000-000088060000}"/>
    <cellStyle name="20% - uthevingsfarge 5 20 2_Balansetall" xfId="5212" xr:uid="{A39C8841-BFD5-41EB-92C8-D1B0C79F9D63}"/>
    <cellStyle name="20% - uthevingsfarge 5 20 3" xfId="1068" xr:uid="{00000000-0005-0000-0000-00008A060000}"/>
    <cellStyle name="20% - uthevingsfarge 5 20 3 2" xfId="4135" xr:uid="{00000000-0005-0000-0000-00008B060000}"/>
    <cellStyle name="20% - uthevingsfarge 5 20 3_Balansetall" xfId="5213" xr:uid="{45A12C5C-4C85-47B7-890D-C52F56D733CA}"/>
    <cellStyle name="20% - uthevingsfarge 5 20 4" xfId="2103" xr:uid="{00000000-0005-0000-0000-00008C060000}"/>
    <cellStyle name="20% - uthevingsfarge 5 20 5" xfId="3675" xr:uid="{00000000-0005-0000-0000-00008D060000}"/>
    <cellStyle name="20% - uthevingsfarge 5 20_Balansetall" xfId="5211" xr:uid="{D4A99EF5-B6D3-4FBD-B573-CF247F827B2F}"/>
    <cellStyle name="20% - uthevingsfarge 5 21" xfId="253" xr:uid="{00000000-0005-0000-0000-00008F060000}"/>
    <cellStyle name="20% - uthevingsfarge 5 21 2" xfId="1528" xr:uid="{00000000-0005-0000-0000-000090060000}"/>
    <cellStyle name="20% - uthevingsfarge 5 21 2 2" xfId="2104" xr:uid="{00000000-0005-0000-0000-000091060000}"/>
    <cellStyle name="20% - uthevingsfarge 5 21 2 3" xfId="4607" xr:uid="{00000000-0005-0000-0000-000092060000}"/>
    <cellStyle name="20% - uthevingsfarge 5 21 2_Balansetall" xfId="5215" xr:uid="{8FE0FDB2-41CC-491E-9B80-1E393FDDE3AD}"/>
    <cellStyle name="20% - uthevingsfarge 5 21 3" xfId="1080" xr:uid="{00000000-0005-0000-0000-000094060000}"/>
    <cellStyle name="20% - uthevingsfarge 5 21 3 2" xfId="4147" xr:uid="{00000000-0005-0000-0000-000095060000}"/>
    <cellStyle name="20% - uthevingsfarge 5 21 3_Balansetall" xfId="5216" xr:uid="{BCFA33F9-DD1E-40C9-AFB2-EBDED6F6B6F1}"/>
    <cellStyle name="20% - uthevingsfarge 5 21 4" xfId="2105" xr:uid="{00000000-0005-0000-0000-000096060000}"/>
    <cellStyle name="20% - uthevingsfarge 5 21 5" xfId="3687" xr:uid="{00000000-0005-0000-0000-000097060000}"/>
    <cellStyle name="20% - uthevingsfarge 5 21_Balansetall" xfId="5214" xr:uid="{13751A33-0E3B-49C3-8B08-3969D6787F56}"/>
    <cellStyle name="20% - uthevingsfarge 5 22" xfId="254" xr:uid="{00000000-0005-0000-0000-000099060000}"/>
    <cellStyle name="20% - uthevingsfarge 5 22 2" xfId="1537" xr:uid="{00000000-0005-0000-0000-00009A060000}"/>
    <cellStyle name="20% - uthevingsfarge 5 22 2 2" xfId="2106" xr:uid="{00000000-0005-0000-0000-00009B060000}"/>
    <cellStyle name="20% - uthevingsfarge 5 22 2 3" xfId="4616" xr:uid="{00000000-0005-0000-0000-00009C060000}"/>
    <cellStyle name="20% - uthevingsfarge 5 22 2_Balansetall" xfId="5218" xr:uid="{A8663F50-BC8A-4B24-AEF4-99CE50854F07}"/>
    <cellStyle name="20% - uthevingsfarge 5 22 3" xfId="1089" xr:uid="{00000000-0005-0000-0000-00009E060000}"/>
    <cellStyle name="20% - uthevingsfarge 5 22 3 2" xfId="4156" xr:uid="{00000000-0005-0000-0000-00009F060000}"/>
    <cellStyle name="20% - uthevingsfarge 5 22 3_Balansetall" xfId="5219" xr:uid="{F262BB98-6775-4E1E-9E05-A1C05E67FD49}"/>
    <cellStyle name="20% - uthevingsfarge 5 22 4" xfId="2107" xr:uid="{00000000-0005-0000-0000-0000A0060000}"/>
    <cellStyle name="20% - uthevingsfarge 5 22 5" xfId="3696" xr:uid="{00000000-0005-0000-0000-0000A1060000}"/>
    <cellStyle name="20% - uthevingsfarge 5 22_Balansetall" xfId="5217" xr:uid="{2AD8A085-C9F9-4B91-B25C-C889C50E9F7C}"/>
    <cellStyle name="20% - uthevingsfarge 5 23" xfId="255" xr:uid="{00000000-0005-0000-0000-0000A3060000}"/>
    <cellStyle name="20% - uthevingsfarge 5 23 2" xfId="1547" xr:uid="{00000000-0005-0000-0000-0000A4060000}"/>
    <cellStyle name="20% - uthevingsfarge 5 23 2 2" xfId="2108" xr:uid="{00000000-0005-0000-0000-0000A5060000}"/>
    <cellStyle name="20% - uthevingsfarge 5 23 2 3" xfId="4626" xr:uid="{00000000-0005-0000-0000-0000A6060000}"/>
    <cellStyle name="20% - uthevingsfarge 5 23 2_Balansetall" xfId="5221" xr:uid="{20013E0F-4176-4EC7-A40B-DFC90CEBF322}"/>
    <cellStyle name="20% - uthevingsfarge 5 23 3" xfId="1099" xr:uid="{00000000-0005-0000-0000-0000A8060000}"/>
    <cellStyle name="20% - uthevingsfarge 5 23 3 2" xfId="4166" xr:uid="{00000000-0005-0000-0000-0000A9060000}"/>
    <cellStyle name="20% - uthevingsfarge 5 23 3_Balansetall" xfId="5222" xr:uid="{EDACD2EE-F40D-4903-AF32-6EC25A749D6C}"/>
    <cellStyle name="20% - uthevingsfarge 5 23 4" xfId="2109" xr:uid="{00000000-0005-0000-0000-0000AA060000}"/>
    <cellStyle name="20% - uthevingsfarge 5 23 5" xfId="3706" xr:uid="{00000000-0005-0000-0000-0000AB060000}"/>
    <cellStyle name="20% - uthevingsfarge 5 23_Balansetall" xfId="5220" xr:uid="{4128BFE6-FC7E-4C62-9B0B-E5F369BEB01D}"/>
    <cellStyle name="20% - uthevingsfarge 5 24" xfId="256" xr:uid="{00000000-0005-0000-0000-0000AD060000}"/>
    <cellStyle name="20% - uthevingsfarge 5 24 2" xfId="1576" xr:uid="{00000000-0005-0000-0000-0000AE060000}"/>
    <cellStyle name="20% - uthevingsfarge 5 24 2 2" xfId="2110" xr:uid="{00000000-0005-0000-0000-0000AF060000}"/>
    <cellStyle name="20% - uthevingsfarge 5 24 2 3" xfId="4655" xr:uid="{00000000-0005-0000-0000-0000B0060000}"/>
    <cellStyle name="20% - uthevingsfarge 5 24 2_Balansetall" xfId="5224" xr:uid="{CB01D207-7C86-431A-A04E-41347B26692A}"/>
    <cellStyle name="20% - uthevingsfarge 5 24 3" xfId="1128" xr:uid="{00000000-0005-0000-0000-0000B2060000}"/>
    <cellStyle name="20% - uthevingsfarge 5 24 3 2" xfId="4195" xr:uid="{00000000-0005-0000-0000-0000B3060000}"/>
    <cellStyle name="20% - uthevingsfarge 5 24 3_Balansetall" xfId="5225" xr:uid="{D39FD6B0-C29F-428C-A7F2-EEBC2E788A97}"/>
    <cellStyle name="20% - uthevingsfarge 5 24 4" xfId="2111" xr:uid="{00000000-0005-0000-0000-0000B4060000}"/>
    <cellStyle name="20% - uthevingsfarge 5 24 5" xfId="3735" xr:uid="{00000000-0005-0000-0000-0000B5060000}"/>
    <cellStyle name="20% - uthevingsfarge 5 24_Balansetall" xfId="5223" xr:uid="{6C954F1A-14E3-41DE-98DD-B8822387EA5B}"/>
    <cellStyle name="20% - uthevingsfarge 5 25" xfId="257" xr:uid="{00000000-0005-0000-0000-0000B7060000}"/>
    <cellStyle name="20% - uthevingsfarge 5 25 2" xfId="1590" xr:uid="{00000000-0005-0000-0000-0000B8060000}"/>
    <cellStyle name="20% - uthevingsfarge 5 25 2 2" xfId="2112" xr:uid="{00000000-0005-0000-0000-0000B9060000}"/>
    <cellStyle name="20% - uthevingsfarge 5 25 2 3" xfId="4669" xr:uid="{00000000-0005-0000-0000-0000BA060000}"/>
    <cellStyle name="20% - uthevingsfarge 5 25 2_Balansetall" xfId="5227" xr:uid="{179AB593-E6A2-443B-8A0A-2F67B7D7E347}"/>
    <cellStyle name="20% - uthevingsfarge 5 25 3" xfId="1142" xr:uid="{00000000-0005-0000-0000-0000BC060000}"/>
    <cellStyle name="20% - uthevingsfarge 5 25 3 2" xfId="4209" xr:uid="{00000000-0005-0000-0000-0000BD060000}"/>
    <cellStyle name="20% - uthevingsfarge 5 25 3_Balansetall" xfId="5228" xr:uid="{8144C471-6E3D-4E25-8B7B-2BA642ECC8B0}"/>
    <cellStyle name="20% - uthevingsfarge 5 25 4" xfId="2113" xr:uid="{00000000-0005-0000-0000-0000BE060000}"/>
    <cellStyle name="20% - uthevingsfarge 5 25 5" xfId="3749" xr:uid="{00000000-0005-0000-0000-0000BF060000}"/>
    <cellStyle name="20% - uthevingsfarge 5 25_Balansetall" xfId="5226" xr:uid="{343A346E-0D7E-4ED2-938E-FF9C8DDC28B2}"/>
    <cellStyle name="20% - uthevingsfarge 5 26" xfId="258" xr:uid="{00000000-0005-0000-0000-0000C1060000}"/>
    <cellStyle name="20% - uthevingsfarge 5 26 2" xfId="1604" xr:uid="{00000000-0005-0000-0000-0000C2060000}"/>
    <cellStyle name="20% - uthevingsfarge 5 26 2 2" xfId="2114" xr:uid="{00000000-0005-0000-0000-0000C3060000}"/>
    <cellStyle name="20% - uthevingsfarge 5 26 2 3" xfId="4683" xr:uid="{00000000-0005-0000-0000-0000C4060000}"/>
    <cellStyle name="20% - uthevingsfarge 5 26 2_Balansetall" xfId="5230" xr:uid="{057FD33E-A947-4008-9577-33126C902187}"/>
    <cellStyle name="20% - uthevingsfarge 5 26 3" xfId="1156" xr:uid="{00000000-0005-0000-0000-0000C6060000}"/>
    <cellStyle name="20% - uthevingsfarge 5 26 3 2" xfId="4223" xr:uid="{00000000-0005-0000-0000-0000C7060000}"/>
    <cellStyle name="20% - uthevingsfarge 5 26 3_Balansetall" xfId="5231" xr:uid="{9E08F007-C808-44CE-B668-078462810E32}"/>
    <cellStyle name="20% - uthevingsfarge 5 26 4" xfId="2115" xr:uid="{00000000-0005-0000-0000-0000C8060000}"/>
    <cellStyle name="20% - uthevingsfarge 5 26 5" xfId="3763" xr:uid="{00000000-0005-0000-0000-0000C9060000}"/>
    <cellStyle name="20% - uthevingsfarge 5 26_Balansetall" xfId="5229" xr:uid="{1D851D79-1FC4-47F0-A22A-6CF11B59B9AE}"/>
    <cellStyle name="20% - uthevingsfarge 5 27" xfId="259" xr:uid="{00000000-0005-0000-0000-0000CB060000}"/>
    <cellStyle name="20% - uthevingsfarge 5 27 2" xfId="1618" xr:uid="{00000000-0005-0000-0000-0000CC060000}"/>
    <cellStyle name="20% - uthevingsfarge 5 27 2 2" xfId="2116" xr:uid="{00000000-0005-0000-0000-0000CD060000}"/>
    <cellStyle name="20% - uthevingsfarge 5 27 2 3" xfId="4697" xr:uid="{00000000-0005-0000-0000-0000CE060000}"/>
    <cellStyle name="20% - uthevingsfarge 5 27 2_Balansetall" xfId="5233" xr:uid="{C0A7BF41-EE15-4B9E-90AD-5BC22C09CE5D}"/>
    <cellStyle name="20% - uthevingsfarge 5 27 3" xfId="1170" xr:uid="{00000000-0005-0000-0000-0000D0060000}"/>
    <cellStyle name="20% - uthevingsfarge 5 27 3 2" xfId="4237" xr:uid="{00000000-0005-0000-0000-0000D1060000}"/>
    <cellStyle name="20% - uthevingsfarge 5 27 3_Balansetall" xfId="5234" xr:uid="{0E5F906F-DCCD-4994-8148-DF555F1C07AF}"/>
    <cellStyle name="20% - uthevingsfarge 5 27 4" xfId="2117" xr:uid="{00000000-0005-0000-0000-0000D2060000}"/>
    <cellStyle name="20% - uthevingsfarge 5 27 5" xfId="3777" xr:uid="{00000000-0005-0000-0000-0000D3060000}"/>
    <cellStyle name="20% - uthevingsfarge 5 27_Balansetall" xfId="5232" xr:uid="{201B2797-0FDC-4A1C-8D1F-17735D4CDD92}"/>
    <cellStyle name="20% - uthevingsfarge 5 28" xfId="260" xr:uid="{00000000-0005-0000-0000-0000D5060000}"/>
    <cellStyle name="20% - uthevingsfarge 5 28 2" xfId="1631" xr:uid="{00000000-0005-0000-0000-0000D6060000}"/>
    <cellStyle name="20% - uthevingsfarge 5 28 2 2" xfId="2118" xr:uid="{00000000-0005-0000-0000-0000D7060000}"/>
    <cellStyle name="20% - uthevingsfarge 5 28 2 3" xfId="4710" xr:uid="{00000000-0005-0000-0000-0000D8060000}"/>
    <cellStyle name="20% - uthevingsfarge 5 28 2_Balansetall" xfId="5236" xr:uid="{A6654408-048C-4227-BE3E-8AC68FE78A7D}"/>
    <cellStyle name="20% - uthevingsfarge 5 28 3" xfId="1183" xr:uid="{00000000-0005-0000-0000-0000DA060000}"/>
    <cellStyle name="20% - uthevingsfarge 5 28 3 2" xfId="4250" xr:uid="{00000000-0005-0000-0000-0000DB060000}"/>
    <cellStyle name="20% - uthevingsfarge 5 28 3_Balansetall" xfId="5237" xr:uid="{369DA098-FCD4-4788-B6A9-49D800EE090A}"/>
    <cellStyle name="20% - uthevingsfarge 5 28 4" xfId="2119" xr:uid="{00000000-0005-0000-0000-0000DC060000}"/>
    <cellStyle name="20% - uthevingsfarge 5 28 5" xfId="3790" xr:uid="{00000000-0005-0000-0000-0000DD060000}"/>
    <cellStyle name="20% - uthevingsfarge 5 28_Balansetall" xfId="5235" xr:uid="{E6756073-8742-48AB-BBA5-DD9704374B8E}"/>
    <cellStyle name="20% - uthevingsfarge 5 29" xfId="261" xr:uid="{00000000-0005-0000-0000-0000DF060000}"/>
    <cellStyle name="20% - uthevingsfarge 5 29 2" xfId="1644" xr:uid="{00000000-0005-0000-0000-0000E0060000}"/>
    <cellStyle name="20% - uthevingsfarge 5 29 2 2" xfId="2120" xr:uid="{00000000-0005-0000-0000-0000E1060000}"/>
    <cellStyle name="20% - uthevingsfarge 5 29 2 3" xfId="4723" xr:uid="{00000000-0005-0000-0000-0000E2060000}"/>
    <cellStyle name="20% - uthevingsfarge 5 29 2_Balansetall" xfId="5239" xr:uid="{C511DE32-AFF2-472E-BC97-0699F1EF6D61}"/>
    <cellStyle name="20% - uthevingsfarge 5 29 3" xfId="1196" xr:uid="{00000000-0005-0000-0000-0000E4060000}"/>
    <cellStyle name="20% - uthevingsfarge 5 29 3 2" xfId="4263" xr:uid="{00000000-0005-0000-0000-0000E5060000}"/>
    <cellStyle name="20% - uthevingsfarge 5 29 3_Balansetall" xfId="5240" xr:uid="{F8FA9CB1-6662-4340-BF59-7520FCC1A192}"/>
    <cellStyle name="20% - uthevingsfarge 5 29 4" xfId="2121" xr:uid="{00000000-0005-0000-0000-0000E6060000}"/>
    <cellStyle name="20% - uthevingsfarge 5 29 5" xfId="3803" xr:uid="{00000000-0005-0000-0000-0000E7060000}"/>
    <cellStyle name="20% - uthevingsfarge 5 29_Balansetall" xfId="5238" xr:uid="{DF915DF2-7A75-4A02-B9CA-7C9CB00639A7}"/>
    <cellStyle name="20% - uthevingsfarge 5 3" xfId="262" xr:uid="{00000000-0005-0000-0000-0000E9060000}"/>
    <cellStyle name="20% - uthevingsfarge 5 3 2" xfId="1282" xr:uid="{00000000-0005-0000-0000-0000EA060000}"/>
    <cellStyle name="20% - uthevingsfarge 5 3 2 2" xfId="2122" xr:uid="{00000000-0005-0000-0000-0000EB060000}"/>
    <cellStyle name="20% - uthevingsfarge 5 3 2 2 2" xfId="3161" xr:uid="{00000000-0005-0000-0000-0000EC060000}"/>
    <cellStyle name="20% - uthevingsfarge 5 3 2 3" xfId="2123" xr:uid="{00000000-0005-0000-0000-0000ED060000}"/>
    <cellStyle name="20% - uthevingsfarge 5 3 2 4" xfId="4361" xr:uid="{00000000-0005-0000-0000-0000EE060000}"/>
    <cellStyle name="20% - uthevingsfarge 5 3 2_Balansetall" xfId="5242" xr:uid="{A51F604A-0AD4-4B9F-85DE-6BBB031C9A75}"/>
    <cellStyle name="20% - uthevingsfarge 5 3 3" xfId="834" xr:uid="{00000000-0005-0000-0000-0000F0060000}"/>
    <cellStyle name="20% - uthevingsfarge 5 3 3 2" xfId="2124" xr:uid="{00000000-0005-0000-0000-0000F1060000}"/>
    <cellStyle name="20% - uthevingsfarge 5 3 3 3" xfId="3901" xr:uid="{00000000-0005-0000-0000-0000F2060000}"/>
    <cellStyle name="20% - uthevingsfarge 5 3 3_Balansetall" xfId="5243" xr:uid="{CB3D6C40-F639-4041-AE58-69C5A57E35B8}"/>
    <cellStyle name="20% - uthevingsfarge 5 3 4" xfId="2125" xr:uid="{00000000-0005-0000-0000-0000F4060000}"/>
    <cellStyle name="20% - uthevingsfarge 5 3 5" xfId="3441" xr:uid="{00000000-0005-0000-0000-0000F5060000}"/>
    <cellStyle name="20% - uthevingsfarge 5 3_Balansetall" xfId="5241" xr:uid="{79D6BFE7-F6FA-4927-9511-8F3FC8D7981C}"/>
    <cellStyle name="20% - uthevingsfarge 5 30" xfId="263" xr:uid="{00000000-0005-0000-0000-0000F7060000}"/>
    <cellStyle name="20% - uthevingsfarge 5 30 2" xfId="1656" xr:uid="{00000000-0005-0000-0000-0000F8060000}"/>
    <cellStyle name="20% - uthevingsfarge 5 30 2 2" xfId="2126" xr:uid="{00000000-0005-0000-0000-0000F9060000}"/>
    <cellStyle name="20% - uthevingsfarge 5 30 2 3" xfId="4735" xr:uid="{00000000-0005-0000-0000-0000FA060000}"/>
    <cellStyle name="20% - uthevingsfarge 5 30 2_Balansetall" xfId="5245" xr:uid="{39B5303B-FC89-49AC-9439-54BC33F0DE76}"/>
    <cellStyle name="20% - uthevingsfarge 5 30 3" xfId="1208" xr:uid="{00000000-0005-0000-0000-0000FC060000}"/>
    <cellStyle name="20% - uthevingsfarge 5 30 3 2" xfId="4275" xr:uid="{00000000-0005-0000-0000-0000FD060000}"/>
    <cellStyle name="20% - uthevingsfarge 5 30 3_Balansetall" xfId="5246" xr:uid="{6CF6535C-1703-41E9-962D-9037F4BCEE0F}"/>
    <cellStyle name="20% - uthevingsfarge 5 30 4" xfId="2127" xr:uid="{00000000-0005-0000-0000-0000FE060000}"/>
    <cellStyle name="20% - uthevingsfarge 5 30 5" xfId="3815" xr:uid="{00000000-0005-0000-0000-0000FF060000}"/>
    <cellStyle name="20% - uthevingsfarge 5 30_Balansetall" xfId="5244" xr:uid="{2940E913-9247-4D25-BC50-356765A6E89E}"/>
    <cellStyle name="20% - uthevingsfarge 5 31" xfId="264" xr:uid="{00000000-0005-0000-0000-000001070000}"/>
    <cellStyle name="20% - uthevingsfarge 5 31 2" xfId="1668" xr:uid="{00000000-0005-0000-0000-000002070000}"/>
    <cellStyle name="20% - uthevingsfarge 5 31 2 2" xfId="2128" xr:uid="{00000000-0005-0000-0000-000003070000}"/>
    <cellStyle name="20% - uthevingsfarge 5 31 2 3" xfId="4747" xr:uid="{00000000-0005-0000-0000-000004070000}"/>
    <cellStyle name="20% - uthevingsfarge 5 31 2_Balansetall" xfId="5248" xr:uid="{88C7C479-13E1-4359-ABD2-3D4C5B4857F0}"/>
    <cellStyle name="20% - uthevingsfarge 5 31 3" xfId="1220" xr:uid="{00000000-0005-0000-0000-000006070000}"/>
    <cellStyle name="20% - uthevingsfarge 5 31 3 2" xfId="4287" xr:uid="{00000000-0005-0000-0000-000007070000}"/>
    <cellStyle name="20% - uthevingsfarge 5 31 3_Balansetall" xfId="5249" xr:uid="{6B6C025C-F4C6-4B76-8C26-956E1AD0CAD4}"/>
    <cellStyle name="20% - uthevingsfarge 5 31 4" xfId="2129" xr:uid="{00000000-0005-0000-0000-000008070000}"/>
    <cellStyle name="20% - uthevingsfarge 5 31 5" xfId="3827" xr:uid="{00000000-0005-0000-0000-000009070000}"/>
    <cellStyle name="20% - uthevingsfarge 5 31_Balansetall" xfId="5247" xr:uid="{C56F3B92-700D-4A72-93D0-4CC9AAF23865}"/>
    <cellStyle name="20% - uthevingsfarge 5 32" xfId="265" xr:uid="{00000000-0005-0000-0000-00000B070000}"/>
    <cellStyle name="20% - uthevingsfarge 5 32 2" xfId="1677" xr:uid="{00000000-0005-0000-0000-00000C070000}"/>
    <cellStyle name="20% - uthevingsfarge 5 32 2 2" xfId="2130" xr:uid="{00000000-0005-0000-0000-00000D070000}"/>
    <cellStyle name="20% - uthevingsfarge 5 32 2 3" xfId="4756" xr:uid="{00000000-0005-0000-0000-00000E070000}"/>
    <cellStyle name="20% - uthevingsfarge 5 32 2_Balansetall" xfId="5251" xr:uid="{11E0E3FB-CB21-42A4-9808-19771A7974F6}"/>
    <cellStyle name="20% - uthevingsfarge 5 32 3" xfId="1229" xr:uid="{00000000-0005-0000-0000-000010070000}"/>
    <cellStyle name="20% - uthevingsfarge 5 32 3 2" xfId="4296" xr:uid="{00000000-0005-0000-0000-000011070000}"/>
    <cellStyle name="20% - uthevingsfarge 5 32 3_Balansetall" xfId="5252" xr:uid="{6C894C1B-7302-416A-B91B-C94391AE47DF}"/>
    <cellStyle name="20% - uthevingsfarge 5 32 4" xfId="2131" xr:uid="{00000000-0005-0000-0000-000012070000}"/>
    <cellStyle name="20% - uthevingsfarge 5 32 5" xfId="3836" xr:uid="{00000000-0005-0000-0000-000013070000}"/>
    <cellStyle name="20% - uthevingsfarge 5 32_Balansetall" xfId="5250" xr:uid="{215C20E4-27FA-4229-8A87-5E628B2B26A5}"/>
    <cellStyle name="20% - uthevingsfarge 5 33" xfId="556" xr:uid="{00000000-0005-0000-0000-000015070000}"/>
    <cellStyle name="20% - uthevingsfarge 5 33 2" xfId="1686" xr:uid="{00000000-0005-0000-0000-000016070000}"/>
    <cellStyle name="20% - uthevingsfarge 5 33 2 2" xfId="2132" xr:uid="{00000000-0005-0000-0000-000017070000}"/>
    <cellStyle name="20% - uthevingsfarge 5 33 2 3" xfId="4765" xr:uid="{00000000-0005-0000-0000-000018070000}"/>
    <cellStyle name="20% - uthevingsfarge 5 33 2_Balansetall" xfId="5254" xr:uid="{3728F1BE-E057-4E91-8071-1E6F0C7D3556}"/>
    <cellStyle name="20% - uthevingsfarge 5 33 3" xfId="1238" xr:uid="{00000000-0005-0000-0000-00001A070000}"/>
    <cellStyle name="20% - uthevingsfarge 5 33 3 2" xfId="4305" xr:uid="{00000000-0005-0000-0000-00001B070000}"/>
    <cellStyle name="20% - uthevingsfarge 5 33 3_Balansetall" xfId="5255" xr:uid="{0D1C49F0-88E4-4707-A4DA-C48DFEE95770}"/>
    <cellStyle name="20% - uthevingsfarge 5 33 4" xfId="2133" xr:uid="{00000000-0005-0000-0000-00001C070000}"/>
    <cellStyle name="20% - uthevingsfarge 5 33 5" xfId="3845" xr:uid="{00000000-0005-0000-0000-00001D070000}"/>
    <cellStyle name="20% - uthevingsfarge 5 33_Balansetall" xfId="5253" xr:uid="{1ED11F35-57DB-460C-9DD3-8910B0F00265}"/>
    <cellStyle name="20% - uthevingsfarge 5 34" xfId="22" xr:uid="{00000000-0005-0000-0000-00001F070000}"/>
    <cellStyle name="20% - uthevingsfarge 5 34 2" xfId="2134" xr:uid="{00000000-0005-0000-0000-000020070000}"/>
    <cellStyle name="20% - uthevingsfarge 5 34 2 2" xfId="3162" xr:uid="{00000000-0005-0000-0000-000021070000}"/>
    <cellStyle name="20% - uthevingsfarge 5 34 3" xfId="2135" xr:uid="{00000000-0005-0000-0000-000022070000}"/>
    <cellStyle name="20% - uthevingsfarge 5 34 4" xfId="4319" xr:uid="{00000000-0005-0000-0000-000023070000}"/>
    <cellStyle name="20% - uthevingsfarge 5 34_Balansetall" xfId="5256" xr:uid="{BCA37607-438F-4F24-8FD2-60FF06CB0779}"/>
    <cellStyle name="20% - uthevingsfarge 5 35" xfId="792" xr:uid="{00000000-0005-0000-0000-000025070000}"/>
    <cellStyle name="20% - uthevingsfarge 5 35 2" xfId="2136" xr:uid="{00000000-0005-0000-0000-000026070000}"/>
    <cellStyle name="20% - uthevingsfarge 5 35 2 2" xfId="3163" xr:uid="{00000000-0005-0000-0000-000027070000}"/>
    <cellStyle name="20% - uthevingsfarge 5 35 3" xfId="2137" xr:uid="{00000000-0005-0000-0000-000028070000}"/>
    <cellStyle name="20% - uthevingsfarge 5 35 4" xfId="3859" xr:uid="{00000000-0005-0000-0000-000029070000}"/>
    <cellStyle name="20% - uthevingsfarge 5 35_Balansetall" xfId="5257" xr:uid="{D61E9658-044B-48F8-A438-930FC7CC8E06}"/>
    <cellStyle name="20% - uthevingsfarge 5 36" xfId="2138" xr:uid="{00000000-0005-0000-0000-00002B070000}"/>
    <cellStyle name="20% - uthevingsfarge 5 36 2" xfId="2139" xr:uid="{00000000-0005-0000-0000-00002C070000}"/>
    <cellStyle name="20% - uthevingsfarge 5 36 2 2" xfId="3165" xr:uid="{00000000-0005-0000-0000-00002D070000}"/>
    <cellStyle name="20% - uthevingsfarge 5 36 3" xfId="3164" xr:uid="{00000000-0005-0000-0000-00002E070000}"/>
    <cellStyle name="20% - uthevingsfarge 5 36_Note_1_og_2" xfId="2140" xr:uid="{00000000-0005-0000-0000-00002F070000}"/>
    <cellStyle name="20% - uthevingsfarge 5 37" xfId="2141" xr:uid="{00000000-0005-0000-0000-000030070000}"/>
    <cellStyle name="20% - uthevingsfarge 5 37 2" xfId="3166" xr:uid="{00000000-0005-0000-0000-000031070000}"/>
    <cellStyle name="20% - uthevingsfarge 5 38" xfId="2142" xr:uid="{00000000-0005-0000-0000-000032070000}"/>
    <cellStyle name="20% - uthevingsfarge 5 39" xfId="2143" xr:uid="{00000000-0005-0000-0000-000033070000}"/>
    <cellStyle name="20% - uthevingsfarge 5 4" xfId="266" xr:uid="{00000000-0005-0000-0000-000034070000}"/>
    <cellStyle name="20% - uthevingsfarge 5 4 2" xfId="1296" xr:uid="{00000000-0005-0000-0000-000035070000}"/>
    <cellStyle name="20% - uthevingsfarge 5 4 2 2" xfId="2144" xr:uid="{00000000-0005-0000-0000-000036070000}"/>
    <cellStyle name="20% - uthevingsfarge 5 4 2 2 2" xfId="3167" xr:uid="{00000000-0005-0000-0000-000037070000}"/>
    <cellStyle name="20% - uthevingsfarge 5 4 2 3" xfId="2145" xr:uid="{00000000-0005-0000-0000-000038070000}"/>
    <cellStyle name="20% - uthevingsfarge 5 4 2 4" xfId="4375" xr:uid="{00000000-0005-0000-0000-000039070000}"/>
    <cellStyle name="20% - uthevingsfarge 5 4 2_Balansetall" xfId="5259" xr:uid="{3103D3E5-0813-43CF-B9CA-E8A20FB4267B}"/>
    <cellStyle name="20% - uthevingsfarge 5 4 3" xfId="848" xr:uid="{00000000-0005-0000-0000-00003B070000}"/>
    <cellStyle name="20% - uthevingsfarge 5 4 3 2" xfId="2146" xr:uid="{00000000-0005-0000-0000-00003C070000}"/>
    <cellStyle name="20% - uthevingsfarge 5 4 3 3" xfId="3915" xr:uid="{00000000-0005-0000-0000-00003D070000}"/>
    <cellStyle name="20% - uthevingsfarge 5 4 3_Balansetall" xfId="5260" xr:uid="{DC550AEA-9130-450C-9D20-80336CC0244D}"/>
    <cellStyle name="20% - uthevingsfarge 5 4 4" xfId="2147" xr:uid="{00000000-0005-0000-0000-00003F070000}"/>
    <cellStyle name="20% - uthevingsfarge 5 4 5" xfId="3455" xr:uid="{00000000-0005-0000-0000-000040070000}"/>
    <cellStyle name="20% - uthevingsfarge 5 4_Balansetall" xfId="5258" xr:uid="{69073056-2442-4B49-AA1F-CB915E78F115}"/>
    <cellStyle name="20% - uthevingsfarge 5 40" xfId="3399" xr:uid="{00000000-0005-0000-0000-000042070000}"/>
    <cellStyle name="20% - uthevingsfarge 5 5" xfId="267" xr:uid="{00000000-0005-0000-0000-000043070000}"/>
    <cellStyle name="20% - uthevingsfarge 5 5 2" xfId="1310" xr:uid="{00000000-0005-0000-0000-000044070000}"/>
    <cellStyle name="20% - uthevingsfarge 5 5 2 2" xfId="2148" xr:uid="{00000000-0005-0000-0000-000045070000}"/>
    <cellStyle name="20% - uthevingsfarge 5 5 2 2 2" xfId="3168" xr:uid="{00000000-0005-0000-0000-000046070000}"/>
    <cellStyle name="20% - uthevingsfarge 5 5 2 3" xfId="2149" xr:uid="{00000000-0005-0000-0000-000047070000}"/>
    <cellStyle name="20% - uthevingsfarge 5 5 2 4" xfId="4389" xr:uid="{00000000-0005-0000-0000-000048070000}"/>
    <cellStyle name="20% - uthevingsfarge 5 5 2_Balansetall" xfId="5262" xr:uid="{3D860C91-0727-4BB0-AEB3-A4A2892679B1}"/>
    <cellStyle name="20% - uthevingsfarge 5 5 3" xfId="862" xr:uid="{00000000-0005-0000-0000-00004A070000}"/>
    <cellStyle name="20% - uthevingsfarge 5 5 3 2" xfId="2150" xr:uid="{00000000-0005-0000-0000-00004B070000}"/>
    <cellStyle name="20% - uthevingsfarge 5 5 3 3" xfId="3929" xr:uid="{00000000-0005-0000-0000-00004C070000}"/>
    <cellStyle name="20% - uthevingsfarge 5 5 3_Balansetall" xfId="5263" xr:uid="{5B343C12-8BEC-433D-8631-B496B5EEB59C}"/>
    <cellStyle name="20% - uthevingsfarge 5 5 4" xfId="2151" xr:uid="{00000000-0005-0000-0000-00004E070000}"/>
    <cellStyle name="20% - uthevingsfarge 5 5 5" xfId="3469" xr:uid="{00000000-0005-0000-0000-00004F070000}"/>
    <cellStyle name="20% - uthevingsfarge 5 5_Balansetall" xfId="5261" xr:uid="{FBA01D30-B19A-48D3-9EAB-D59210CD8F2F}"/>
    <cellStyle name="20% - uthevingsfarge 5 6" xfId="268" xr:uid="{00000000-0005-0000-0000-000051070000}"/>
    <cellStyle name="20% - uthevingsfarge 5 6 2" xfId="1324" xr:uid="{00000000-0005-0000-0000-000052070000}"/>
    <cellStyle name="20% - uthevingsfarge 5 6 2 2" xfId="2152" xr:uid="{00000000-0005-0000-0000-000053070000}"/>
    <cellStyle name="20% - uthevingsfarge 5 6 2 2 2" xfId="3169" xr:uid="{00000000-0005-0000-0000-000054070000}"/>
    <cellStyle name="20% - uthevingsfarge 5 6 2 3" xfId="2153" xr:uid="{00000000-0005-0000-0000-000055070000}"/>
    <cellStyle name="20% - uthevingsfarge 5 6 2 4" xfId="4403" xr:uid="{00000000-0005-0000-0000-000056070000}"/>
    <cellStyle name="20% - uthevingsfarge 5 6 2_Balansetall" xfId="5265" xr:uid="{82308975-9655-47B5-95C3-F1FA0D72CB58}"/>
    <cellStyle name="20% - uthevingsfarge 5 6 3" xfId="876" xr:uid="{00000000-0005-0000-0000-000058070000}"/>
    <cellStyle name="20% - uthevingsfarge 5 6 3 2" xfId="2154" xr:uid="{00000000-0005-0000-0000-000059070000}"/>
    <cellStyle name="20% - uthevingsfarge 5 6 3 3" xfId="3943" xr:uid="{00000000-0005-0000-0000-00005A070000}"/>
    <cellStyle name="20% - uthevingsfarge 5 6 3_Balansetall" xfId="5266" xr:uid="{96D854AB-3103-4D55-ACD1-97B9E2DBB7F8}"/>
    <cellStyle name="20% - uthevingsfarge 5 6 4" xfId="2155" xr:uid="{00000000-0005-0000-0000-00005C070000}"/>
    <cellStyle name="20% - uthevingsfarge 5 6 5" xfId="3483" xr:uid="{00000000-0005-0000-0000-00005D070000}"/>
    <cellStyle name="20% - uthevingsfarge 5 6_Balansetall" xfId="5264" xr:uid="{73875013-2B37-422C-9AB5-6EFC6F3DD310}"/>
    <cellStyle name="20% - uthevingsfarge 5 7" xfId="269" xr:uid="{00000000-0005-0000-0000-00005F070000}"/>
    <cellStyle name="20% - uthevingsfarge 5 7 2" xfId="1337" xr:uid="{00000000-0005-0000-0000-000060070000}"/>
    <cellStyle name="20% - uthevingsfarge 5 7 2 2" xfId="2156" xr:uid="{00000000-0005-0000-0000-000061070000}"/>
    <cellStyle name="20% - uthevingsfarge 5 7 2 2 2" xfId="3170" xr:uid="{00000000-0005-0000-0000-000062070000}"/>
    <cellStyle name="20% - uthevingsfarge 5 7 2 3" xfId="2157" xr:uid="{00000000-0005-0000-0000-000063070000}"/>
    <cellStyle name="20% - uthevingsfarge 5 7 2 4" xfId="4416" xr:uid="{00000000-0005-0000-0000-000064070000}"/>
    <cellStyle name="20% - uthevingsfarge 5 7 2_Balansetall" xfId="5268" xr:uid="{3F2EC180-416B-44B2-A347-F4544E2CEF7F}"/>
    <cellStyle name="20% - uthevingsfarge 5 7 3" xfId="889" xr:uid="{00000000-0005-0000-0000-000066070000}"/>
    <cellStyle name="20% - uthevingsfarge 5 7 3 2" xfId="2158" xr:uid="{00000000-0005-0000-0000-000067070000}"/>
    <cellStyle name="20% - uthevingsfarge 5 7 3 3" xfId="3956" xr:uid="{00000000-0005-0000-0000-000068070000}"/>
    <cellStyle name="20% - uthevingsfarge 5 7 3_Balansetall" xfId="5269" xr:uid="{B5D849B1-1B5D-4F79-8AE1-6B3AE4D5B81B}"/>
    <cellStyle name="20% - uthevingsfarge 5 7 4" xfId="2159" xr:uid="{00000000-0005-0000-0000-00006A070000}"/>
    <cellStyle name="20% - uthevingsfarge 5 7 5" xfId="3496" xr:uid="{00000000-0005-0000-0000-00006B070000}"/>
    <cellStyle name="20% - uthevingsfarge 5 7_Balansetall" xfId="5267" xr:uid="{653C26B1-5F5A-4815-9430-9398A202DEA8}"/>
    <cellStyle name="20% - uthevingsfarge 5 8" xfId="270" xr:uid="{00000000-0005-0000-0000-00006D070000}"/>
    <cellStyle name="20% - uthevingsfarge 5 8 2" xfId="1350" xr:uid="{00000000-0005-0000-0000-00006E070000}"/>
    <cellStyle name="20% - uthevingsfarge 5 8 2 2" xfId="2160" xr:uid="{00000000-0005-0000-0000-00006F070000}"/>
    <cellStyle name="20% - uthevingsfarge 5 8 2 2 2" xfId="3171" xr:uid="{00000000-0005-0000-0000-000070070000}"/>
    <cellStyle name="20% - uthevingsfarge 5 8 2 3" xfId="2161" xr:uid="{00000000-0005-0000-0000-000071070000}"/>
    <cellStyle name="20% - uthevingsfarge 5 8 2 4" xfId="4429" xr:uid="{00000000-0005-0000-0000-000072070000}"/>
    <cellStyle name="20% - uthevingsfarge 5 8 2_Balansetall" xfId="5271" xr:uid="{DA095AE7-D9CB-4593-B404-57D8F7BEAADB}"/>
    <cellStyle name="20% - uthevingsfarge 5 8 3" xfId="902" xr:uid="{00000000-0005-0000-0000-000074070000}"/>
    <cellStyle name="20% - uthevingsfarge 5 8 3 2" xfId="2162" xr:uid="{00000000-0005-0000-0000-000075070000}"/>
    <cellStyle name="20% - uthevingsfarge 5 8 3 3" xfId="3969" xr:uid="{00000000-0005-0000-0000-000076070000}"/>
    <cellStyle name="20% - uthevingsfarge 5 8 3_Balansetall" xfId="5272" xr:uid="{DF03FDBD-7EB9-4E7E-B56F-8E9F0D2CFB00}"/>
    <cellStyle name="20% - uthevingsfarge 5 8 4" xfId="2163" xr:uid="{00000000-0005-0000-0000-000078070000}"/>
    <cellStyle name="20% - uthevingsfarge 5 8 5" xfId="3509" xr:uid="{00000000-0005-0000-0000-000079070000}"/>
    <cellStyle name="20% - uthevingsfarge 5 8_Balansetall" xfId="5270" xr:uid="{B2251DFC-9664-485C-952E-61EF1AAFE493}"/>
    <cellStyle name="20% - uthevingsfarge 5 9" xfId="271" xr:uid="{00000000-0005-0000-0000-00007B070000}"/>
    <cellStyle name="20% - uthevingsfarge 5 9 2" xfId="1362" xr:uid="{00000000-0005-0000-0000-00007C070000}"/>
    <cellStyle name="20% - uthevingsfarge 5 9 2 2" xfId="2164" xr:uid="{00000000-0005-0000-0000-00007D070000}"/>
    <cellStyle name="20% - uthevingsfarge 5 9 2 2 2" xfId="3172" xr:uid="{00000000-0005-0000-0000-00007E070000}"/>
    <cellStyle name="20% - uthevingsfarge 5 9 2 3" xfId="2165" xr:uid="{00000000-0005-0000-0000-00007F070000}"/>
    <cellStyle name="20% - uthevingsfarge 5 9 2 4" xfId="4441" xr:uid="{00000000-0005-0000-0000-000080070000}"/>
    <cellStyle name="20% - uthevingsfarge 5 9 2_Balansetall" xfId="5274" xr:uid="{3D37B8DE-AA6B-4D11-8C77-5E44C4E5CF15}"/>
    <cellStyle name="20% - uthevingsfarge 5 9 3" xfId="914" xr:uid="{00000000-0005-0000-0000-000082070000}"/>
    <cellStyle name="20% - uthevingsfarge 5 9 3 2" xfId="2166" xr:uid="{00000000-0005-0000-0000-000083070000}"/>
    <cellStyle name="20% - uthevingsfarge 5 9 3 3" xfId="3981" xr:uid="{00000000-0005-0000-0000-000084070000}"/>
    <cellStyle name="20% - uthevingsfarge 5 9 3_Balansetall" xfId="5275" xr:uid="{99E55493-4928-4BD3-8831-6C6B27D3249F}"/>
    <cellStyle name="20% - uthevingsfarge 5 9 4" xfId="2167" xr:uid="{00000000-0005-0000-0000-000086070000}"/>
    <cellStyle name="20% - uthevingsfarge 5 9 5" xfId="3521" xr:uid="{00000000-0005-0000-0000-000087070000}"/>
    <cellStyle name="20% - uthevingsfarge 5 9_Balansetall" xfId="5273" xr:uid="{CD2CAD49-AAF9-4633-A390-18F5041E9FE8}"/>
    <cellStyle name="20% - uthevingsfarge 5_Balansetall" xfId="5177" xr:uid="{4EDA39B4-E4B1-495B-B0EC-C5D0E542DFD2}"/>
    <cellStyle name="20% - uthevingsfarge 6" xfId="751" xr:uid="{00000000-0005-0000-0000-00008A070000}"/>
    <cellStyle name="20% - uthevingsfarge 6 10" xfId="272" xr:uid="{00000000-0005-0000-0000-00008B070000}"/>
    <cellStyle name="20% - uthevingsfarge 6 10 2" xfId="1373" xr:uid="{00000000-0005-0000-0000-00008C070000}"/>
    <cellStyle name="20% - uthevingsfarge 6 10 2 2" xfId="2168" xr:uid="{00000000-0005-0000-0000-00008D070000}"/>
    <cellStyle name="20% - uthevingsfarge 6 10 2 2 2" xfId="3173" xr:uid="{00000000-0005-0000-0000-00008E070000}"/>
    <cellStyle name="20% - uthevingsfarge 6 10 2 3" xfId="2169" xr:uid="{00000000-0005-0000-0000-00008F070000}"/>
    <cellStyle name="20% - uthevingsfarge 6 10 2 4" xfId="4452" xr:uid="{00000000-0005-0000-0000-000090070000}"/>
    <cellStyle name="20% - uthevingsfarge 6 10 2_Balansetall" xfId="5278" xr:uid="{4818DBC8-0F66-4EE6-B20A-1CE23223CF31}"/>
    <cellStyle name="20% - uthevingsfarge 6 10 3" xfId="925" xr:uid="{00000000-0005-0000-0000-000092070000}"/>
    <cellStyle name="20% - uthevingsfarge 6 10 3 2" xfId="2170" xr:uid="{00000000-0005-0000-0000-000093070000}"/>
    <cellStyle name="20% - uthevingsfarge 6 10 3 3" xfId="3992" xr:uid="{00000000-0005-0000-0000-000094070000}"/>
    <cellStyle name="20% - uthevingsfarge 6 10 3_Balansetall" xfId="5279" xr:uid="{7C772CC5-28D7-41DE-9DE5-FD075F5661DD}"/>
    <cellStyle name="20% - uthevingsfarge 6 10 4" xfId="2171" xr:uid="{00000000-0005-0000-0000-000096070000}"/>
    <cellStyle name="20% - uthevingsfarge 6 10 5" xfId="3532" xr:uid="{00000000-0005-0000-0000-000097070000}"/>
    <cellStyle name="20% - uthevingsfarge 6 10_Balansetall" xfId="5277" xr:uid="{DCFB774E-C151-4A0B-BDDE-6A47AD1C2299}"/>
    <cellStyle name="20% - uthevingsfarge 6 11" xfId="273" xr:uid="{00000000-0005-0000-0000-000099070000}"/>
    <cellStyle name="20% - uthevingsfarge 6 11 2" xfId="1382" xr:uid="{00000000-0005-0000-0000-00009A070000}"/>
    <cellStyle name="20% - uthevingsfarge 6 11 2 2" xfId="2172" xr:uid="{00000000-0005-0000-0000-00009B070000}"/>
    <cellStyle name="20% - uthevingsfarge 6 11 2 3" xfId="4461" xr:uid="{00000000-0005-0000-0000-00009C070000}"/>
    <cellStyle name="20% - uthevingsfarge 6 11 2_Balansetall" xfId="5281" xr:uid="{009389D2-3852-4F0E-90FD-D06961B7B62B}"/>
    <cellStyle name="20% - uthevingsfarge 6 11 3" xfId="934" xr:uid="{00000000-0005-0000-0000-00009E070000}"/>
    <cellStyle name="20% - uthevingsfarge 6 11 3 2" xfId="4001" xr:uid="{00000000-0005-0000-0000-00009F070000}"/>
    <cellStyle name="20% - uthevingsfarge 6 11 3_Balansetall" xfId="5282" xr:uid="{03B85522-299E-49CA-9BC7-F44A6FEBC991}"/>
    <cellStyle name="20% - uthevingsfarge 6 11 4" xfId="2173" xr:uid="{00000000-0005-0000-0000-0000A0070000}"/>
    <cellStyle name="20% - uthevingsfarge 6 11 5" xfId="3541" xr:uid="{00000000-0005-0000-0000-0000A1070000}"/>
    <cellStyle name="20% - uthevingsfarge 6 11_Balansetall" xfId="5280" xr:uid="{81BEDD45-DB76-44EE-A8BF-30DD467CA0A7}"/>
    <cellStyle name="20% - uthevingsfarge 6 12" xfId="274" xr:uid="{00000000-0005-0000-0000-0000A3070000}"/>
    <cellStyle name="20% - uthevingsfarge 6 12 2" xfId="1394" xr:uid="{00000000-0005-0000-0000-0000A4070000}"/>
    <cellStyle name="20% - uthevingsfarge 6 12 2 2" xfId="2174" xr:uid="{00000000-0005-0000-0000-0000A5070000}"/>
    <cellStyle name="20% - uthevingsfarge 6 12 2 3" xfId="4473" xr:uid="{00000000-0005-0000-0000-0000A6070000}"/>
    <cellStyle name="20% - uthevingsfarge 6 12 2_Balansetall" xfId="5284" xr:uid="{D5C7332E-586F-40E0-9A4B-E0FDC7C33B2C}"/>
    <cellStyle name="20% - uthevingsfarge 6 12 3" xfId="946" xr:uid="{00000000-0005-0000-0000-0000A8070000}"/>
    <cellStyle name="20% - uthevingsfarge 6 12 3 2" xfId="4013" xr:uid="{00000000-0005-0000-0000-0000A9070000}"/>
    <cellStyle name="20% - uthevingsfarge 6 12 3_Balansetall" xfId="5285" xr:uid="{C366E2CA-82AE-4D09-A189-25A949550C75}"/>
    <cellStyle name="20% - uthevingsfarge 6 12 4" xfId="2175" xr:uid="{00000000-0005-0000-0000-0000AA070000}"/>
    <cellStyle name="20% - uthevingsfarge 6 12 5" xfId="3553" xr:uid="{00000000-0005-0000-0000-0000AB070000}"/>
    <cellStyle name="20% - uthevingsfarge 6 12_Balansetall" xfId="5283" xr:uid="{120A3493-FDCD-4884-85A0-08BFF8940F78}"/>
    <cellStyle name="20% - uthevingsfarge 6 13" xfId="275" xr:uid="{00000000-0005-0000-0000-0000AD070000}"/>
    <cellStyle name="20% - uthevingsfarge 6 13 2" xfId="1423" xr:uid="{00000000-0005-0000-0000-0000AE070000}"/>
    <cellStyle name="20% - uthevingsfarge 6 13 2 2" xfId="2176" xr:uid="{00000000-0005-0000-0000-0000AF070000}"/>
    <cellStyle name="20% - uthevingsfarge 6 13 2 3" xfId="4502" xr:uid="{00000000-0005-0000-0000-0000B0070000}"/>
    <cellStyle name="20% - uthevingsfarge 6 13 2_Balansetall" xfId="5287" xr:uid="{DB52F725-660E-44BD-8BC2-2109B6C0D0C8}"/>
    <cellStyle name="20% - uthevingsfarge 6 13 3" xfId="975" xr:uid="{00000000-0005-0000-0000-0000B2070000}"/>
    <cellStyle name="20% - uthevingsfarge 6 13 3 2" xfId="4042" xr:uid="{00000000-0005-0000-0000-0000B3070000}"/>
    <cellStyle name="20% - uthevingsfarge 6 13 3_Balansetall" xfId="5288" xr:uid="{8A10D5F5-9DE6-47B7-9D6F-0A299F060E0D}"/>
    <cellStyle name="20% - uthevingsfarge 6 13 4" xfId="2177" xr:uid="{00000000-0005-0000-0000-0000B4070000}"/>
    <cellStyle name="20% - uthevingsfarge 6 13 5" xfId="3582" xr:uid="{00000000-0005-0000-0000-0000B5070000}"/>
    <cellStyle name="20% - uthevingsfarge 6 13_Balansetall" xfId="5286" xr:uid="{661836B8-AEB5-448D-BE01-963373080456}"/>
    <cellStyle name="20% - uthevingsfarge 6 14" xfId="276" xr:uid="{00000000-0005-0000-0000-0000B7070000}"/>
    <cellStyle name="20% - uthevingsfarge 6 14 2" xfId="1437" xr:uid="{00000000-0005-0000-0000-0000B8070000}"/>
    <cellStyle name="20% - uthevingsfarge 6 14 2 2" xfId="2178" xr:uid="{00000000-0005-0000-0000-0000B9070000}"/>
    <cellStyle name="20% - uthevingsfarge 6 14 2 3" xfId="4516" xr:uid="{00000000-0005-0000-0000-0000BA070000}"/>
    <cellStyle name="20% - uthevingsfarge 6 14 2_Balansetall" xfId="5290" xr:uid="{40FF1F6A-0E47-480A-821B-EB6FB8C93B86}"/>
    <cellStyle name="20% - uthevingsfarge 6 14 3" xfId="989" xr:uid="{00000000-0005-0000-0000-0000BC070000}"/>
    <cellStyle name="20% - uthevingsfarge 6 14 3 2" xfId="4056" xr:uid="{00000000-0005-0000-0000-0000BD070000}"/>
    <cellStyle name="20% - uthevingsfarge 6 14 3_Balansetall" xfId="5291" xr:uid="{F339C6BA-C467-4D9E-A1AA-D32D77B7A5FD}"/>
    <cellStyle name="20% - uthevingsfarge 6 14 4" xfId="2179" xr:uid="{00000000-0005-0000-0000-0000BE070000}"/>
    <cellStyle name="20% - uthevingsfarge 6 14 5" xfId="3596" xr:uid="{00000000-0005-0000-0000-0000BF070000}"/>
    <cellStyle name="20% - uthevingsfarge 6 14_Balansetall" xfId="5289" xr:uid="{BF9F3938-CFF0-41CB-A1E6-57C5BFED144C}"/>
    <cellStyle name="20% - uthevingsfarge 6 15" xfId="277" xr:uid="{00000000-0005-0000-0000-0000C1070000}"/>
    <cellStyle name="20% - uthevingsfarge 6 15 2" xfId="1451" xr:uid="{00000000-0005-0000-0000-0000C2070000}"/>
    <cellStyle name="20% - uthevingsfarge 6 15 2 2" xfId="2180" xr:uid="{00000000-0005-0000-0000-0000C3070000}"/>
    <cellStyle name="20% - uthevingsfarge 6 15 2 3" xfId="4530" xr:uid="{00000000-0005-0000-0000-0000C4070000}"/>
    <cellStyle name="20% - uthevingsfarge 6 15 2_Balansetall" xfId="5293" xr:uid="{D7873C46-2C11-4CD9-85B4-7886F17BF951}"/>
    <cellStyle name="20% - uthevingsfarge 6 15 3" xfId="1003" xr:uid="{00000000-0005-0000-0000-0000C6070000}"/>
    <cellStyle name="20% - uthevingsfarge 6 15 3 2" xfId="4070" xr:uid="{00000000-0005-0000-0000-0000C7070000}"/>
    <cellStyle name="20% - uthevingsfarge 6 15 3_Balansetall" xfId="5294" xr:uid="{C71B72FC-D0F8-4ECF-9444-0A7811D86872}"/>
    <cellStyle name="20% - uthevingsfarge 6 15 4" xfId="2181" xr:uid="{00000000-0005-0000-0000-0000C8070000}"/>
    <cellStyle name="20% - uthevingsfarge 6 15 5" xfId="3610" xr:uid="{00000000-0005-0000-0000-0000C9070000}"/>
    <cellStyle name="20% - uthevingsfarge 6 15_Balansetall" xfId="5292" xr:uid="{93D107DB-B1DD-4E38-8175-DA4795EFBEFC}"/>
    <cellStyle name="20% - uthevingsfarge 6 16" xfId="278" xr:uid="{00000000-0005-0000-0000-0000CB070000}"/>
    <cellStyle name="20% - uthevingsfarge 6 16 2" xfId="1465" xr:uid="{00000000-0005-0000-0000-0000CC070000}"/>
    <cellStyle name="20% - uthevingsfarge 6 16 2 2" xfId="2182" xr:uid="{00000000-0005-0000-0000-0000CD070000}"/>
    <cellStyle name="20% - uthevingsfarge 6 16 2 3" xfId="4544" xr:uid="{00000000-0005-0000-0000-0000CE070000}"/>
    <cellStyle name="20% - uthevingsfarge 6 16 2_Balansetall" xfId="5296" xr:uid="{F149887F-0E87-4798-AECC-3FE30F85142A}"/>
    <cellStyle name="20% - uthevingsfarge 6 16 3" xfId="1017" xr:uid="{00000000-0005-0000-0000-0000D0070000}"/>
    <cellStyle name="20% - uthevingsfarge 6 16 3 2" xfId="4084" xr:uid="{00000000-0005-0000-0000-0000D1070000}"/>
    <cellStyle name="20% - uthevingsfarge 6 16 3_Balansetall" xfId="5297" xr:uid="{C82EF9F2-2987-4327-B3DB-46BE894941B9}"/>
    <cellStyle name="20% - uthevingsfarge 6 16 4" xfId="2183" xr:uid="{00000000-0005-0000-0000-0000D2070000}"/>
    <cellStyle name="20% - uthevingsfarge 6 16 5" xfId="3624" xr:uid="{00000000-0005-0000-0000-0000D3070000}"/>
    <cellStyle name="20% - uthevingsfarge 6 16_Balansetall" xfId="5295" xr:uid="{82DCBEEB-81CB-4404-828E-8236F9B5DA56}"/>
    <cellStyle name="20% - uthevingsfarge 6 17" xfId="279" xr:uid="{00000000-0005-0000-0000-0000D5070000}"/>
    <cellStyle name="20% - uthevingsfarge 6 17 2" xfId="1479" xr:uid="{00000000-0005-0000-0000-0000D6070000}"/>
    <cellStyle name="20% - uthevingsfarge 6 17 2 2" xfId="2184" xr:uid="{00000000-0005-0000-0000-0000D7070000}"/>
    <cellStyle name="20% - uthevingsfarge 6 17 2 3" xfId="4558" xr:uid="{00000000-0005-0000-0000-0000D8070000}"/>
    <cellStyle name="20% - uthevingsfarge 6 17 2_Balansetall" xfId="5299" xr:uid="{01234B1F-080D-4907-89DD-18164E9390F2}"/>
    <cellStyle name="20% - uthevingsfarge 6 17 3" xfId="1031" xr:uid="{00000000-0005-0000-0000-0000DA070000}"/>
    <cellStyle name="20% - uthevingsfarge 6 17 3 2" xfId="4098" xr:uid="{00000000-0005-0000-0000-0000DB070000}"/>
    <cellStyle name="20% - uthevingsfarge 6 17 3_Balansetall" xfId="5300" xr:uid="{E7152BCD-6719-4C6D-A86B-12F92E3E1834}"/>
    <cellStyle name="20% - uthevingsfarge 6 17 4" xfId="2185" xr:uid="{00000000-0005-0000-0000-0000DC070000}"/>
    <cellStyle name="20% - uthevingsfarge 6 17 5" xfId="3638" xr:uid="{00000000-0005-0000-0000-0000DD070000}"/>
    <cellStyle name="20% - uthevingsfarge 6 17_Balansetall" xfId="5298" xr:uid="{4245A564-A4D6-4410-8E16-629D3B95ABD9}"/>
    <cellStyle name="20% - uthevingsfarge 6 18" xfId="280" xr:uid="{00000000-0005-0000-0000-0000DF070000}"/>
    <cellStyle name="20% - uthevingsfarge 6 18 2" xfId="1491" xr:uid="{00000000-0005-0000-0000-0000E0070000}"/>
    <cellStyle name="20% - uthevingsfarge 6 18 2 2" xfId="2186" xr:uid="{00000000-0005-0000-0000-0000E1070000}"/>
    <cellStyle name="20% - uthevingsfarge 6 18 2 3" xfId="4570" xr:uid="{00000000-0005-0000-0000-0000E2070000}"/>
    <cellStyle name="20% - uthevingsfarge 6 18 2_Balansetall" xfId="5302" xr:uid="{CB3DE138-29D4-448E-A32C-AF79A36AC7EC}"/>
    <cellStyle name="20% - uthevingsfarge 6 18 3" xfId="1043" xr:uid="{00000000-0005-0000-0000-0000E4070000}"/>
    <cellStyle name="20% - uthevingsfarge 6 18 3 2" xfId="4110" xr:uid="{00000000-0005-0000-0000-0000E5070000}"/>
    <cellStyle name="20% - uthevingsfarge 6 18 3_Balansetall" xfId="5303" xr:uid="{832C3FBA-3843-49B1-8203-FB55E9B2DBA2}"/>
    <cellStyle name="20% - uthevingsfarge 6 18 4" xfId="2187" xr:uid="{00000000-0005-0000-0000-0000E6070000}"/>
    <cellStyle name="20% - uthevingsfarge 6 18 5" xfId="3650" xr:uid="{00000000-0005-0000-0000-0000E7070000}"/>
    <cellStyle name="20% - uthevingsfarge 6 18_Balansetall" xfId="5301" xr:uid="{5BC64381-C880-49C0-80C2-2A927F28E9BA}"/>
    <cellStyle name="20% - uthevingsfarge 6 19" xfId="281" xr:uid="{00000000-0005-0000-0000-0000E9070000}"/>
    <cellStyle name="20% - uthevingsfarge 6 19 2" xfId="1501" xr:uid="{00000000-0005-0000-0000-0000EA070000}"/>
    <cellStyle name="20% - uthevingsfarge 6 19 2 2" xfId="2188" xr:uid="{00000000-0005-0000-0000-0000EB070000}"/>
    <cellStyle name="20% - uthevingsfarge 6 19 2 3" xfId="4580" xr:uid="{00000000-0005-0000-0000-0000EC070000}"/>
    <cellStyle name="20% - uthevingsfarge 6 19 2_Balansetall" xfId="5305" xr:uid="{C197AFAF-5695-4DDD-B3CA-7A6BB773C8D5}"/>
    <cellStyle name="20% - uthevingsfarge 6 19 3" xfId="1053" xr:uid="{00000000-0005-0000-0000-0000EE070000}"/>
    <cellStyle name="20% - uthevingsfarge 6 19 3 2" xfId="4120" xr:uid="{00000000-0005-0000-0000-0000EF070000}"/>
    <cellStyle name="20% - uthevingsfarge 6 19 3_Balansetall" xfId="5306" xr:uid="{B84E730C-37A0-4254-B808-06CADFD98A98}"/>
    <cellStyle name="20% - uthevingsfarge 6 19 4" xfId="2189" xr:uid="{00000000-0005-0000-0000-0000F0070000}"/>
    <cellStyle name="20% - uthevingsfarge 6 19 5" xfId="3660" xr:uid="{00000000-0005-0000-0000-0000F1070000}"/>
    <cellStyle name="20% - uthevingsfarge 6 19_Balansetall" xfId="5304" xr:uid="{F71ACFEA-990D-4B89-AA36-E8B38ADF3942}"/>
    <cellStyle name="20% - uthevingsfarge 6 2" xfId="282" xr:uid="{00000000-0005-0000-0000-0000F3070000}"/>
    <cellStyle name="20% - uthevingsfarge 6 2 2" xfId="1253" xr:uid="{00000000-0005-0000-0000-0000F4070000}"/>
    <cellStyle name="20% - uthevingsfarge 6 2 2 2" xfId="2190" xr:uid="{00000000-0005-0000-0000-0000F5070000}"/>
    <cellStyle name="20% - uthevingsfarge 6 2 2 2 2" xfId="3174" xr:uid="{00000000-0005-0000-0000-0000F6070000}"/>
    <cellStyle name="20% - uthevingsfarge 6 2 2 3" xfId="2191" xr:uid="{00000000-0005-0000-0000-0000F7070000}"/>
    <cellStyle name="20% - uthevingsfarge 6 2 2 4" xfId="4332" xr:uid="{00000000-0005-0000-0000-0000F8070000}"/>
    <cellStyle name="20% - uthevingsfarge 6 2 2_Balansetall" xfId="5308" xr:uid="{C1CF54C7-35A9-4C5F-B900-A2C200F0DF48}"/>
    <cellStyle name="20% - uthevingsfarge 6 2 3" xfId="805" xr:uid="{00000000-0005-0000-0000-0000FA070000}"/>
    <cellStyle name="20% - uthevingsfarge 6 2 3 2" xfId="2192" xr:uid="{00000000-0005-0000-0000-0000FB070000}"/>
    <cellStyle name="20% - uthevingsfarge 6 2 3 3" xfId="3872" xr:uid="{00000000-0005-0000-0000-0000FC070000}"/>
    <cellStyle name="20% - uthevingsfarge 6 2 3_Balansetall" xfId="5309" xr:uid="{6A2A41CA-C340-4404-9534-58AA7F22266C}"/>
    <cellStyle name="20% - uthevingsfarge 6 2 4" xfId="2193" xr:uid="{00000000-0005-0000-0000-0000FE070000}"/>
    <cellStyle name="20% - uthevingsfarge 6 2 5" xfId="3412" xr:uid="{00000000-0005-0000-0000-0000FF070000}"/>
    <cellStyle name="20% - uthevingsfarge 6 2_Balansetall" xfId="5307" xr:uid="{9867C75C-F002-419C-8F58-541CEA7C8977}"/>
    <cellStyle name="20% - uthevingsfarge 6 20" xfId="283" xr:uid="{00000000-0005-0000-0000-000001080000}"/>
    <cellStyle name="20% - uthevingsfarge 6 20 2" xfId="1515" xr:uid="{00000000-0005-0000-0000-000002080000}"/>
    <cellStyle name="20% - uthevingsfarge 6 20 2 2" xfId="2194" xr:uid="{00000000-0005-0000-0000-000003080000}"/>
    <cellStyle name="20% - uthevingsfarge 6 20 2 3" xfId="4594" xr:uid="{00000000-0005-0000-0000-000004080000}"/>
    <cellStyle name="20% - uthevingsfarge 6 20 2_Balansetall" xfId="5311" xr:uid="{3725D536-B9D5-42D1-AB70-75AFF633C65E}"/>
    <cellStyle name="20% - uthevingsfarge 6 20 3" xfId="1067" xr:uid="{00000000-0005-0000-0000-000006080000}"/>
    <cellStyle name="20% - uthevingsfarge 6 20 3 2" xfId="4134" xr:uid="{00000000-0005-0000-0000-000007080000}"/>
    <cellStyle name="20% - uthevingsfarge 6 20 3_Balansetall" xfId="5312" xr:uid="{903C72AF-D27D-474A-8620-FFCC51A53D41}"/>
    <cellStyle name="20% - uthevingsfarge 6 20 4" xfId="2195" xr:uid="{00000000-0005-0000-0000-000008080000}"/>
    <cellStyle name="20% - uthevingsfarge 6 20 5" xfId="3674" xr:uid="{00000000-0005-0000-0000-000009080000}"/>
    <cellStyle name="20% - uthevingsfarge 6 20_Balansetall" xfId="5310" xr:uid="{8FCFEE23-B084-4F57-9D26-BD38AA93E471}"/>
    <cellStyle name="20% - uthevingsfarge 6 21" xfId="284" xr:uid="{00000000-0005-0000-0000-00000B080000}"/>
    <cellStyle name="20% - uthevingsfarge 6 21 2" xfId="1527" xr:uid="{00000000-0005-0000-0000-00000C080000}"/>
    <cellStyle name="20% - uthevingsfarge 6 21 2 2" xfId="2196" xr:uid="{00000000-0005-0000-0000-00000D080000}"/>
    <cellStyle name="20% - uthevingsfarge 6 21 2 3" xfId="4606" xr:uid="{00000000-0005-0000-0000-00000E080000}"/>
    <cellStyle name="20% - uthevingsfarge 6 21 2_Balansetall" xfId="5314" xr:uid="{43C71659-BFC3-4775-BD78-CF2E5D580C52}"/>
    <cellStyle name="20% - uthevingsfarge 6 21 3" xfId="1079" xr:uid="{00000000-0005-0000-0000-000010080000}"/>
    <cellStyle name="20% - uthevingsfarge 6 21 3 2" xfId="4146" xr:uid="{00000000-0005-0000-0000-000011080000}"/>
    <cellStyle name="20% - uthevingsfarge 6 21 3_Balansetall" xfId="5315" xr:uid="{EA6631FA-A0E9-4F5B-A827-63E47F28E361}"/>
    <cellStyle name="20% - uthevingsfarge 6 21 4" xfId="2197" xr:uid="{00000000-0005-0000-0000-000012080000}"/>
    <cellStyle name="20% - uthevingsfarge 6 21 5" xfId="3686" xr:uid="{00000000-0005-0000-0000-000013080000}"/>
    <cellStyle name="20% - uthevingsfarge 6 21_Balansetall" xfId="5313" xr:uid="{56D8BE70-EDB7-4607-8F56-CB6A312CAD4B}"/>
    <cellStyle name="20% - uthevingsfarge 6 22" xfId="285" xr:uid="{00000000-0005-0000-0000-000015080000}"/>
    <cellStyle name="20% - uthevingsfarge 6 22 2" xfId="1536" xr:uid="{00000000-0005-0000-0000-000016080000}"/>
    <cellStyle name="20% - uthevingsfarge 6 22 2 2" xfId="2198" xr:uid="{00000000-0005-0000-0000-000017080000}"/>
    <cellStyle name="20% - uthevingsfarge 6 22 2 3" xfId="4615" xr:uid="{00000000-0005-0000-0000-000018080000}"/>
    <cellStyle name="20% - uthevingsfarge 6 22 2_Balansetall" xfId="5317" xr:uid="{43D4424E-D1F6-4FC5-8BFC-32B447CDF405}"/>
    <cellStyle name="20% - uthevingsfarge 6 22 3" xfId="1088" xr:uid="{00000000-0005-0000-0000-00001A080000}"/>
    <cellStyle name="20% - uthevingsfarge 6 22 3 2" xfId="4155" xr:uid="{00000000-0005-0000-0000-00001B080000}"/>
    <cellStyle name="20% - uthevingsfarge 6 22 3_Balansetall" xfId="5318" xr:uid="{C27D0D92-680E-4DC5-AFDB-EB3115471395}"/>
    <cellStyle name="20% - uthevingsfarge 6 22 4" xfId="2199" xr:uid="{00000000-0005-0000-0000-00001C080000}"/>
    <cellStyle name="20% - uthevingsfarge 6 22 5" xfId="3695" xr:uid="{00000000-0005-0000-0000-00001D080000}"/>
    <cellStyle name="20% - uthevingsfarge 6 22_Balansetall" xfId="5316" xr:uid="{C7C0EBE4-028B-4BDA-AB9C-7623AE5EBDCF}"/>
    <cellStyle name="20% - uthevingsfarge 6 23" xfId="286" xr:uid="{00000000-0005-0000-0000-00001F080000}"/>
    <cellStyle name="20% - uthevingsfarge 6 23 2" xfId="1548" xr:uid="{00000000-0005-0000-0000-000020080000}"/>
    <cellStyle name="20% - uthevingsfarge 6 23 2 2" xfId="2200" xr:uid="{00000000-0005-0000-0000-000021080000}"/>
    <cellStyle name="20% - uthevingsfarge 6 23 2 3" xfId="4627" xr:uid="{00000000-0005-0000-0000-000022080000}"/>
    <cellStyle name="20% - uthevingsfarge 6 23 2_Balansetall" xfId="5320" xr:uid="{C67256D5-016F-4823-914E-D7B13F27B364}"/>
    <cellStyle name="20% - uthevingsfarge 6 23 3" xfId="1100" xr:uid="{00000000-0005-0000-0000-000024080000}"/>
    <cellStyle name="20% - uthevingsfarge 6 23 3 2" xfId="4167" xr:uid="{00000000-0005-0000-0000-000025080000}"/>
    <cellStyle name="20% - uthevingsfarge 6 23 3_Balansetall" xfId="5321" xr:uid="{C3411A8A-A209-408D-904A-8F857AD3DFF6}"/>
    <cellStyle name="20% - uthevingsfarge 6 23 4" xfId="2201" xr:uid="{00000000-0005-0000-0000-000026080000}"/>
    <cellStyle name="20% - uthevingsfarge 6 23 5" xfId="3707" xr:uid="{00000000-0005-0000-0000-000027080000}"/>
    <cellStyle name="20% - uthevingsfarge 6 23_Balansetall" xfId="5319" xr:uid="{54DC5E64-D7D4-4DD5-9FBD-733272F7AA65}"/>
    <cellStyle name="20% - uthevingsfarge 6 24" xfId="287" xr:uid="{00000000-0005-0000-0000-000029080000}"/>
    <cellStyle name="20% - uthevingsfarge 6 24 2" xfId="1575" xr:uid="{00000000-0005-0000-0000-00002A080000}"/>
    <cellStyle name="20% - uthevingsfarge 6 24 2 2" xfId="2202" xr:uid="{00000000-0005-0000-0000-00002B080000}"/>
    <cellStyle name="20% - uthevingsfarge 6 24 2 3" xfId="4654" xr:uid="{00000000-0005-0000-0000-00002C080000}"/>
    <cellStyle name="20% - uthevingsfarge 6 24 2_Balansetall" xfId="5323" xr:uid="{C91D1C40-B8E7-4DAB-9EEF-4AFBE45B2E2C}"/>
    <cellStyle name="20% - uthevingsfarge 6 24 3" xfId="1127" xr:uid="{00000000-0005-0000-0000-00002E080000}"/>
    <cellStyle name="20% - uthevingsfarge 6 24 3 2" xfId="4194" xr:uid="{00000000-0005-0000-0000-00002F080000}"/>
    <cellStyle name="20% - uthevingsfarge 6 24 3_Balansetall" xfId="5324" xr:uid="{94A482AD-0BD8-4248-9754-A7CC40A417A3}"/>
    <cellStyle name="20% - uthevingsfarge 6 24 4" xfId="2203" xr:uid="{00000000-0005-0000-0000-000030080000}"/>
    <cellStyle name="20% - uthevingsfarge 6 24 5" xfId="3734" xr:uid="{00000000-0005-0000-0000-000031080000}"/>
    <cellStyle name="20% - uthevingsfarge 6 24_Balansetall" xfId="5322" xr:uid="{5A425A15-B5B5-432B-B5AC-717C81B0CB86}"/>
    <cellStyle name="20% - uthevingsfarge 6 25" xfId="288" xr:uid="{00000000-0005-0000-0000-000033080000}"/>
    <cellStyle name="20% - uthevingsfarge 6 25 2" xfId="1589" xr:uid="{00000000-0005-0000-0000-000034080000}"/>
    <cellStyle name="20% - uthevingsfarge 6 25 2 2" xfId="2204" xr:uid="{00000000-0005-0000-0000-000035080000}"/>
    <cellStyle name="20% - uthevingsfarge 6 25 2 3" xfId="4668" xr:uid="{00000000-0005-0000-0000-000036080000}"/>
    <cellStyle name="20% - uthevingsfarge 6 25 2_Balansetall" xfId="5326" xr:uid="{F53D7B99-5871-4651-B4E2-FFA3E2761A9E}"/>
    <cellStyle name="20% - uthevingsfarge 6 25 3" xfId="1141" xr:uid="{00000000-0005-0000-0000-000038080000}"/>
    <cellStyle name="20% - uthevingsfarge 6 25 3 2" xfId="4208" xr:uid="{00000000-0005-0000-0000-000039080000}"/>
    <cellStyle name="20% - uthevingsfarge 6 25 3_Balansetall" xfId="5327" xr:uid="{4F541BC1-71E0-46EC-A22B-047051905BC8}"/>
    <cellStyle name="20% - uthevingsfarge 6 25 4" xfId="2205" xr:uid="{00000000-0005-0000-0000-00003A080000}"/>
    <cellStyle name="20% - uthevingsfarge 6 25 5" xfId="3748" xr:uid="{00000000-0005-0000-0000-00003B080000}"/>
    <cellStyle name="20% - uthevingsfarge 6 25_Balansetall" xfId="5325" xr:uid="{B6DE5A35-E012-4FAA-8A84-460A765AF78C}"/>
    <cellStyle name="20% - uthevingsfarge 6 26" xfId="289" xr:uid="{00000000-0005-0000-0000-00003D080000}"/>
    <cellStyle name="20% - uthevingsfarge 6 26 2" xfId="1603" xr:uid="{00000000-0005-0000-0000-00003E080000}"/>
    <cellStyle name="20% - uthevingsfarge 6 26 2 2" xfId="2206" xr:uid="{00000000-0005-0000-0000-00003F080000}"/>
    <cellStyle name="20% - uthevingsfarge 6 26 2 3" xfId="4682" xr:uid="{00000000-0005-0000-0000-000040080000}"/>
    <cellStyle name="20% - uthevingsfarge 6 26 2_Balansetall" xfId="5329" xr:uid="{E774096D-8BCB-4281-8073-E2F7E557A6E9}"/>
    <cellStyle name="20% - uthevingsfarge 6 26 3" xfId="1155" xr:uid="{00000000-0005-0000-0000-000042080000}"/>
    <cellStyle name="20% - uthevingsfarge 6 26 3 2" xfId="4222" xr:uid="{00000000-0005-0000-0000-000043080000}"/>
    <cellStyle name="20% - uthevingsfarge 6 26 3_Balansetall" xfId="5330" xr:uid="{BD36B6E7-4D22-4D38-8805-1D88F3043568}"/>
    <cellStyle name="20% - uthevingsfarge 6 26 4" xfId="2207" xr:uid="{00000000-0005-0000-0000-000044080000}"/>
    <cellStyle name="20% - uthevingsfarge 6 26 5" xfId="3762" xr:uid="{00000000-0005-0000-0000-000045080000}"/>
    <cellStyle name="20% - uthevingsfarge 6 26_Balansetall" xfId="5328" xr:uid="{7FAEA521-5BBD-4AB1-9E36-94B41DC407DF}"/>
    <cellStyle name="20% - uthevingsfarge 6 27" xfId="290" xr:uid="{00000000-0005-0000-0000-000047080000}"/>
    <cellStyle name="20% - uthevingsfarge 6 27 2" xfId="1617" xr:uid="{00000000-0005-0000-0000-000048080000}"/>
    <cellStyle name="20% - uthevingsfarge 6 27 2 2" xfId="2208" xr:uid="{00000000-0005-0000-0000-000049080000}"/>
    <cellStyle name="20% - uthevingsfarge 6 27 2 3" xfId="4696" xr:uid="{00000000-0005-0000-0000-00004A080000}"/>
    <cellStyle name="20% - uthevingsfarge 6 27 2_Balansetall" xfId="5332" xr:uid="{0D69AFC1-E731-4B8D-AECD-1628A97C9EA0}"/>
    <cellStyle name="20% - uthevingsfarge 6 27 3" xfId="1169" xr:uid="{00000000-0005-0000-0000-00004C080000}"/>
    <cellStyle name="20% - uthevingsfarge 6 27 3 2" xfId="4236" xr:uid="{00000000-0005-0000-0000-00004D080000}"/>
    <cellStyle name="20% - uthevingsfarge 6 27 3_Balansetall" xfId="5333" xr:uid="{3C8D1ACB-459E-46AA-8888-3F4C0C01FAD1}"/>
    <cellStyle name="20% - uthevingsfarge 6 27 4" xfId="2209" xr:uid="{00000000-0005-0000-0000-00004E080000}"/>
    <cellStyle name="20% - uthevingsfarge 6 27 5" xfId="3776" xr:uid="{00000000-0005-0000-0000-00004F080000}"/>
    <cellStyle name="20% - uthevingsfarge 6 27_Balansetall" xfId="5331" xr:uid="{EF252640-4E74-43CE-8D1E-D34A2146F195}"/>
    <cellStyle name="20% - uthevingsfarge 6 28" xfId="291" xr:uid="{00000000-0005-0000-0000-000051080000}"/>
    <cellStyle name="20% - uthevingsfarge 6 28 2" xfId="1630" xr:uid="{00000000-0005-0000-0000-000052080000}"/>
    <cellStyle name="20% - uthevingsfarge 6 28 2 2" xfId="2210" xr:uid="{00000000-0005-0000-0000-000053080000}"/>
    <cellStyle name="20% - uthevingsfarge 6 28 2 3" xfId="4709" xr:uid="{00000000-0005-0000-0000-000054080000}"/>
    <cellStyle name="20% - uthevingsfarge 6 28 2_Balansetall" xfId="5335" xr:uid="{3064D674-87DE-448D-8458-D212D22A06DA}"/>
    <cellStyle name="20% - uthevingsfarge 6 28 3" xfId="1182" xr:uid="{00000000-0005-0000-0000-000056080000}"/>
    <cellStyle name="20% - uthevingsfarge 6 28 3 2" xfId="4249" xr:uid="{00000000-0005-0000-0000-000057080000}"/>
    <cellStyle name="20% - uthevingsfarge 6 28 3_Balansetall" xfId="5336" xr:uid="{6A57BAB2-189C-4DC6-AE05-9093C47B9DF9}"/>
    <cellStyle name="20% - uthevingsfarge 6 28 4" xfId="2211" xr:uid="{00000000-0005-0000-0000-000058080000}"/>
    <cellStyle name="20% - uthevingsfarge 6 28 5" xfId="3789" xr:uid="{00000000-0005-0000-0000-000059080000}"/>
    <cellStyle name="20% - uthevingsfarge 6 28_Balansetall" xfId="5334" xr:uid="{5FDFDE08-79D9-4B41-BF15-7E5EE86E07EB}"/>
    <cellStyle name="20% - uthevingsfarge 6 29" xfId="292" xr:uid="{00000000-0005-0000-0000-00005B080000}"/>
    <cellStyle name="20% - uthevingsfarge 6 29 2" xfId="1643" xr:uid="{00000000-0005-0000-0000-00005C080000}"/>
    <cellStyle name="20% - uthevingsfarge 6 29 2 2" xfId="2212" xr:uid="{00000000-0005-0000-0000-00005D080000}"/>
    <cellStyle name="20% - uthevingsfarge 6 29 2 3" xfId="4722" xr:uid="{00000000-0005-0000-0000-00005E080000}"/>
    <cellStyle name="20% - uthevingsfarge 6 29 2_Balansetall" xfId="5338" xr:uid="{289DE6FC-C1E8-4A84-B902-045BBB59E7CB}"/>
    <cellStyle name="20% - uthevingsfarge 6 29 3" xfId="1195" xr:uid="{00000000-0005-0000-0000-000060080000}"/>
    <cellStyle name="20% - uthevingsfarge 6 29 3 2" xfId="4262" xr:uid="{00000000-0005-0000-0000-000061080000}"/>
    <cellStyle name="20% - uthevingsfarge 6 29 3_Balansetall" xfId="5339" xr:uid="{D22F88C7-50C7-41DB-90F3-99EC9A91817A}"/>
    <cellStyle name="20% - uthevingsfarge 6 29 4" xfId="2213" xr:uid="{00000000-0005-0000-0000-000062080000}"/>
    <cellStyle name="20% - uthevingsfarge 6 29 5" xfId="3802" xr:uid="{00000000-0005-0000-0000-000063080000}"/>
    <cellStyle name="20% - uthevingsfarge 6 29_Balansetall" xfId="5337" xr:uid="{F29E3B4F-C14A-42BC-BC94-77199EBB97EA}"/>
    <cellStyle name="20% - uthevingsfarge 6 3" xfId="293" xr:uid="{00000000-0005-0000-0000-000065080000}"/>
    <cellStyle name="20% - uthevingsfarge 6 3 2" xfId="1281" xr:uid="{00000000-0005-0000-0000-000066080000}"/>
    <cellStyle name="20% - uthevingsfarge 6 3 2 2" xfId="2214" xr:uid="{00000000-0005-0000-0000-000067080000}"/>
    <cellStyle name="20% - uthevingsfarge 6 3 2 2 2" xfId="3175" xr:uid="{00000000-0005-0000-0000-000068080000}"/>
    <cellStyle name="20% - uthevingsfarge 6 3 2 3" xfId="2215" xr:uid="{00000000-0005-0000-0000-000069080000}"/>
    <cellStyle name="20% - uthevingsfarge 6 3 2 4" xfId="4360" xr:uid="{00000000-0005-0000-0000-00006A080000}"/>
    <cellStyle name="20% - uthevingsfarge 6 3 2_Balansetall" xfId="5341" xr:uid="{636054B6-3AA2-47D1-9246-E56D3AA6D2DE}"/>
    <cellStyle name="20% - uthevingsfarge 6 3 3" xfId="833" xr:uid="{00000000-0005-0000-0000-00006C080000}"/>
    <cellStyle name="20% - uthevingsfarge 6 3 3 2" xfId="2216" xr:uid="{00000000-0005-0000-0000-00006D080000}"/>
    <cellStyle name="20% - uthevingsfarge 6 3 3 3" xfId="3900" xr:uid="{00000000-0005-0000-0000-00006E080000}"/>
    <cellStyle name="20% - uthevingsfarge 6 3 3_Balansetall" xfId="5342" xr:uid="{74BB710A-2690-4F7F-B11D-D9188C9D7D73}"/>
    <cellStyle name="20% - uthevingsfarge 6 3 4" xfId="2217" xr:uid="{00000000-0005-0000-0000-000070080000}"/>
    <cellStyle name="20% - uthevingsfarge 6 3 5" xfId="3440" xr:uid="{00000000-0005-0000-0000-000071080000}"/>
    <cellStyle name="20% - uthevingsfarge 6 3_Balansetall" xfId="5340" xr:uid="{86823E6F-0ACA-45B4-843E-FDA12007CAF9}"/>
    <cellStyle name="20% - uthevingsfarge 6 30" xfId="294" xr:uid="{00000000-0005-0000-0000-000073080000}"/>
    <cellStyle name="20% - uthevingsfarge 6 30 2" xfId="1655" xr:uid="{00000000-0005-0000-0000-000074080000}"/>
    <cellStyle name="20% - uthevingsfarge 6 30 2 2" xfId="2218" xr:uid="{00000000-0005-0000-0000-000075080000}"/>
    <cellStyle name="20% - uthevingsfarge 6 30 2 3" xfId="4734" xr:uid="{00000000-0005-0000-0000-000076080000}"/>
    <cellStyle name="20% - uthevingsfarge 6 30 2_Balansetall" xfId="5344" xr:uid="{46D2A03C-D891-4433-8A5E-A48934329EFA}"/>
    <cellStyle name="20% - uthevingsfarge 6 30 3" xfId="1207" xr:uid="{00000000-0005-0000-0000-000078080000}"/>
    <cellStyle name="20% - uthevingsfarge 6 30 3 2" xfId="4274" xr:uid="{00000000-0005-0000-0000-000079080000}"/>
    <cellStyle name="20% - uthevingsfarge 6 30 3_Balansetall" xfId="5345" xr:uid="{F04D246C-277D-4A55-8C90-8D8C501F73E7}"/>
    <cellStyle name="20% - uthevingsfarge 6 30 4" xfId="2219" xr:uid="{00000000-0005-0000-0000-00007A080000}"/>
    <cellStyle name="20% - uthevingsfarge 6 30 5" xfId="3814" xr:uid="{00000000-0005-0000-0000-00007B080000}"/>
    <cellStyle name="20% - uthevingsfarge 6 30_Balansetall" xfId="5343" xr:uid="{9A00EAF3-FB28-4787-9191-1975B61FA2DD}"/>
    <cellStyle name="20% - uthevingsfarge 6 31" xfId="295" xr:uid="{00000000-0005-0000-0000-00007D080000}"/>
    <cellStyle name="20% - uthevingsfarge 6 31 2" xfId="1667" xr:uid="{00000000-0005-0000-0000-00007E080000}"/>
    <cellStyle name="20% - uthevingsfarge 6 31 2 2" xfId="2220" xr:uid="{00000000-0005-0000-0000-00007F080000}"/>
    <cellStyle name="20% - uthevingsfarge 6 31 2 3" xfId="4746" xr:uid="{00000000-0005-0000-0000-000080080000}"/>
    <cellStyle name="20% - uthevingsfarge 6 31 2_Balansetall" xfId="5347" xr:uid="{6415F35F-3DF9-4AE7-8E8B-93031DC41270}"/>
    <cellStyle name="20% - uthevingsfarge 6 31 3" xfId="1219" xr:uid="{00000000-0005-0000-0000-000082080000}"/>
    <cellStyle name="20% - uthevingsfarge 6 31 3 2" xfId="4286" xr:uid="{00000000-0005-0000-0000-000083080000}"/>
    <cellStyle name="20% - uthevingsfarge 6 31 3_Balansetall" xfId="5348" xr:uid="{4C16F268-6A6C-44E1-841B-D0E5620836C8}"/>
    <cellStyle name="20% - uthevingsfarge 6 31 4" xfId="2221" xr:uid="{00000000-0005-0000-0000-000084080000}"/>
    <cellStyle name="20% - uthevingsfarge 6 31 5" xfId="3826" xr:uid="{00000000-0005-0000-0000-000085080000}"/>
    <cellStyle name="20% - uthevingsfarge 6 31_Balansetall" xfId="5346" xr:uid="{A129EB64-B1D1-4662-B30E-A707FE099977}"/>
    <cellStyle name="20% - uthevingsfarge 6 32" xfId="296" xr:uid="{00000000-0005-0000-0000-000087080000}"/>
    <cellStyle name="20% - uthevingsfarge 6 32 2" xfId="1676" xr:uid="{00000000-0005-0000-0000-000088080000}"/>
    <cellStyle name="20% - uthevingsfarge 6 32 2 2" xfId="2222" xr:uid="{00000000-0005-0000-0000-000089080000}"/>
    <cellStyle name="20% - uthevingsfarge 6 32 2 3" xfId="4755" xr:uid="{00000000-0005-0000-0000-00008A080000}"/>
    <cellStyle name="20% - uthevingsfarge 6 32 2_Balansetall" xfId="5350" xr:uid="{AF9A20C8-A46E-4BDD-9C62-2BFA06112245}"/>
    <cellStyle name="20% - uthevingsfarge 6 32 3" xfId="1228" xr:uid="{00000000-0005-0000-0000-00008C080000}"/>
    <cellStyle name="20% - uthevingsfarge 6 32 3 2" xfId="4295" xr:uid="{00000000-0005-0000-0000-00008D080000}"/>
    <cellStyle name="20% - uthevingsfarge 6 32 3_Balansetall" xfId="5351" xr:uid="{02ACD6E0-D081-46AF-A68E-CAC59B254D89}"/>
    <cellStyle name="20% - uthevingsfarge 6 32 4" xfId="2223" xr:uid="{00000000-0005-0000-0000-00008E080000}"/>
    <cellStyle name="20% - uthevingsfarge 6 32 5" xfId="3835" xr:uid="{00000000-0005-0000-0000-00008F080000}"/>
    <cellStyle name="20% - uthevingsfarge 6 32_Balansetall" xfId="5349" xr:uid="{E607089C-F8C3-4321-90E7-AE87DEFCCA1E}"/>
    <cellStyle name="20% - uthevingsfarge 6 33" xfId="557" xr:uid="{00000000-0005-0000-0000-000091080000}"/>
    <cellStyle name="20% - uthevingsfarge 6 33 2" xfId="1687" xr:uid="{00000000-0005-0000-0000-000092080000}"/>
    <cellStyle name="20% - uthevingsfarge 6 33 2 2" xfId="2224" xr:uid="{00000000-0005-0000-0000-000093080000}"/>
    <cellStyle name="20% - uthevingsfarge 6 33 2 3" xfId="4766" xr:uid="{00000000-0005-0000-0000-000094080000}"/>
    <cellStyle name="20% - uthevingsfarge 6 33 2_Balansetall" xfId="5353" xr:uid="{9BA28D21-07F8-4162-908D-C9370FAA2BD4}"/>
    <cellStyle name="20% - uthevingsfarge 6 33 3" xfId="1239" xr:uid="{00000000-0005-0000-0000-000096080000}"/>
    <cellStyle name="20% - uthevingsfarge 6 33 3 2" xfId="4306" xr:uid="{00000000-0005-0000-0000-000097080000}"/>
    <cellStyle name="20% - uthevingsfarge 6 33 3_Balansetall" xfId="5354" xr:uid="{BF02A68A-25BF-406E-AF70-E166CD7F73BC}"/>
    <cellStyle name="20% - uthevingsfarge 6 33 4" xfId="2225" xr:uid="{00000000-0005-0000-0000-000098080000}"/>
    <cellStyle name="20% - uthevingsfarge 6 33 5" xfId="3846" xr:uid="{00000000-0005-0000-0000-000099080000}"/>
    <cellStyle name="20% - uthevingsfarge 6 33_Balansetall" xfId="5352" xr:uid="{8178436E-3955-42E4-A074-707470C47C74}"/>
    <cellStyle name="20% - uthevingsfarge 6 34" xfId="23" xr:uid="{00000000-0005-0000-0000-00009B080000}"/>
    <cellStyle name="20% - uthevingsfarge 6 34 2" xfId="2226" xr:uid="{00000000-0005-0000-0000-00009C080000}"/>
    <cellStyle name="20% - uthevingsfarge 6 34 2 2" xfId="3176" xr:uid="{00000000-0005-0000-0000-00009D080000}"/>
    <cellStyle name="20% - uthevingsfarge 6 34 3" xfId="2227" xr:uid="{00000000-0005-0000-0000-00009E080000}"/>
    <cellStyle name="20% - uthevingsfarge 6 34 4" xfId="4320" xr:uid="{00000000-0005-0000-0000-00009F080000}"/>
    <cellStyle name="20% - uthevingsfarge 6 34_Balansetall" xfId="5355" xr:uid="{0D1691D8-5CF4-49E4-8F6B-1F70C8C23830}"/>
    <cellStyle name="20% - uthevingsfarge 6 35" xfId="793" xr:uid="{00000000-0005-0000-0000-0000A1080000}"/>
    <cellStyle name="20% - uthevingsfarge 6 35 2" xfId="2228" xr:uid="{00000000-0005-0000-0000-0000A2080000}"/>
    <cellStyle name="20% - uthevingsfarge 6 35 2 2" xfId="3177" xr:uid="{00000000-0005-0000-0000-0000A3080000}"/>
    <cellStyle name="20% - uthevingsfarge 6 35 3" xfId="2229" xr:uid="{00000000-0005-0000-0000-0000A4080000}"/>
    <cellStyle name="20% - uthevingsfarge 6 35 4" xfId="3860" xr:uid="{00000000-0005-0000-0000-0000A5080000}"/>
    <cellStyle name="20% - uthevingsfarge 6 35_Balansetall" xfId="5356" xr:uid="{2652FFD7-D560-4DA1-801C-FE8F037B2CC8}"/>
    <cellStyle name="20% - uthevingsfarge 6 36" xfId="2230" xr:uid="{00000000-0005-0000-0000-0000A7080000}"/>
    <cellStyle name="20% - uthevingsfarge 6 36 2" xfId="2231" xr:uid="{00000000-0005-0000-0000-0000A8080000}"/>
    <cellStyle name="20% - uthevingsfarge 6 36 2 2" xfId="3179" xr:uid="{00000000-0005-0000-0000-0000A9080000}"/>
    <cellStyle name="20% - uthevingsfarge 6 36 3" xfId="3178" xr:uid="{00000000-0005-0000-0000-0000AA080000}"/>
    <cellStyle name="20% - uthevingsfarge 6 36_Note_1_og_2" xfId="2232" xr:uid="{00000000-0005-0000-0000-0000AB080000}"/>
    <cellStyle name="20% - uthevingsfarge 6 37" xfId="2233" xr:uid="{00000000-0005-0000-0000-0000AC080000}"/>
    <cellStyle name="20% - uthevingsfarge 6 37 2" xfId="3180" xr:uid="{00000000-0005-0000-0000-0000AD080000}"/>
    <cellStyle name="20% - uthevingsfarge 6 38" xfId="2234" xr:uid="{00000000-0005-0000-0000-0000AE080000}"/>
    <cellStyle name="20% - uthevingsfarge 6 39" xfId="2235" xr:uid="{00000000-0005-0000-0000-0000AF080000}"/>
    <cellStyle name="20% - uthevingsfarge 6 4" xfId="297" xr:uid="{00000000-0005-0000-0000-0000B0080000}"/>
    <cellStyle name="20% - uthevingsfarge 6 4 2" xfId="1295" xr:uid="{00000000-0005-0000-0000-0000B1080000}"/>
    <cellStyle name="20% - uthevingsfarge 6 4 2 2" xfId="2236" xr:uid="{00000000-0005-0000-0000-0000B2080000}"/>
    <cellStyle name="20% - uthevingsfarge 6 4 2 2 2" xfId="3181" xr:uid="{00000000-0005-0000-0000-0000B3080000}"/>
    <cellStyle name="20% - uthevingsfarge 6 4 2 3" xfId="2237" xr:uid="{00000000-0005-0000-0000-0000B4080000}"/>
    <cellStyle name="20% - uthevingsfarge 6 4 2 4" xfId="4374" xr:uid="{00000000-0005-0000-0000-0000B5080000}"/>
    <cellStyle name="20% - uthevingsfarge 6 4 2_Balansetall" xfId="5358" xr:uid="{FCE27CB6-3E2F-4A5A-88FF-43074632B568}"/>
    <cellStyle name="20% - uthevingsfarge 6 4 3" xfId="847" xr:uid="{00000000-0005-0000-0000-0000B7080000}"/>
    <cellStyle name="20% - uthevingsfarge 6 4 3 2" xfId="2238" xr:uid="{00000000-0005-0000-0000-0000B8080000}"/>
    <cellStyle name="20% - uthevingsfarge 6 4 3 3" xfId="3914" xr:uid="{00000000-0005-0000-0000-0000B9080000}"/>
    <cellStyle name="20% - uthevingsfarge 6 4 3_Balansetall" xfId="5359" xr:uid="{614C39A1-C946-4D90-9C75-B6FF816D5444}"/>
    <cellStyle name="20% - uthevingsfarge 6 4 4" xfId="2239" xr:uid="{00000000-0005-0000-0000-0000BB080000}"/>
    <cellStyle name="20% - uthevingsfarge 6 4 5" xfId="3454" xr:uid="{00000000-0005-0000-0000-0000BC080000}"/>
    <cellStyle name="20% - uthevingsfarge 6 4_Balansetall" xfId="5357" xr:uid="{BA261024-0B58-41F9-A335-705A60D6875C}"/>
    <cellStyle name="20% - uthevingsfarge 6 40" xfId="3400" xr:uid="{00000000-0005-0000-0000-0000BE080000}"/>
    <cellStyle name="20% - uthevingsfarge 6 5" xfId="298" xr:uid="{00000000-0005-0000-0000-0000BF080000}"/>
    <cellStyle name="20% - uthevingsfarge 6 5 2" xfId="1309" xr:uid="{00000000-0005-0000-0000-0000C0080000}"/>
    <cellStyle name="20% - uthevingsfarge 6 5 2 2" xfId="2240" xr:uid="{00000000-0005-0000-0000-0000C1080000}"/>
    <cellStyle name="20% - uthevingsfarge 6 5 2 2 2" xfId="3182" xr:uid="{00000000-0005-0000-0000-0000C2080000}"/>
    <cellStyle name="20% - uthevingsfarge 6 5 2 3" xfId="2241" xr:uid="{00000000-0005-0000-0000-0000C3080000}"/>
    <cellStyle name="20% - uthevingsfarge 6 5 2 4" xfId="4388" xr:uid="{00000000-0005-0000-0000-0000C4080000}"/>
    <cellStyle name="20% - uthevingsfarge 6 5 2_Balansetall" xfId="5361" xr:uid="{425CE371-02CB-4311-B67F-2746D3FAFFE9}"/>
    <cellStyle name="20% - uthevingsfarge 6 5 3" xfId="861" xr:uid="{00000000-0005-0000-0000-0000C6080000}"/>
    <cellStyle name="20% - uthevingsfarge 6 5 3 2" xfId="2242" xr:uid="{00000000-0005-0000-0000-0000C7080000}"/>
    <cellStyle name="20% - uthevingsfarge 6 5 3 3" xfId="3928" xr:uid="{00000000-0005-0000-0000-0000C8080000}"/>
    <cellStyle name="20% - uthevingsfarge 6 5 3_Balansetall" xfId="5362" xr:uid="{4D26944A-B335-443F-AA93-D56E6FF49F35}"/>
    <cellStyle name="20% - uthevingsfarge 6 5 4" xfId="2243" xr:uid="{00000000-0005-0000-0000-0000CA080000}"/>
    <cellStyle name="20% - uthevingsfarge 6 5 5" xfId="3468" xr:uid="{00000000-0005-0000-0000-0000CB080000}"/>
    <cellStyle name="20% - uthevingsfarge 6 5_Balansetall" xfId="5360" xr:uid="{E9D49077-D115-4124-826B-0FE9442A840C}"/>
    <cellStyle name="20% - uthevingsfarge 6 6" xfId="299" xr:uid="{00000000-0005-0000-0000-0000CD080000}"/>
    <cellStyle name="20% - uthevingsfarge 6 6 2" xfId="1323" xr:uid="{00000000-0005-0000-0000-0000CE080000}"/>
    <cellStyle name="20% - uthevingsfarge 6 6 2 2" xfId="2244" xr:uid="{00000000-0005-0000-0000-0000CF080000}"/>
    <cellStyle name="20% - uthevingsfarge 6 6 2 2 2" xfId="3183" xr:uid="{00000000-0005-0000-0000-0000D0080000}"/>
    <cellStyle name="20% - uthevingsfarge 6 6 2 3" xfId="2245" xr:uid="{00000000-0005-0000-0000-0000D1080000}"/>
    <cellStyle name="20% - uthevingsfarge 6 6 2 4" xfId="4402" xr:uid="{00000000-0005-0000-0000-0000D2080000}"/>
    <cellStyle name="20% - uthevingsfarge 6 6 2_Balansetall" xfId="5364" xr:uid="{278275E7-23A3-41B4-BE5B-F26E3843FAB3}"/>
    <cellStyle name="20% - uthevingsfarge 6 6 3" xfId="875" xr:uid="{00000000-0005-0000-0000-0000D4080000}"/>
    <cellStyle name="20% - uthevingsfarge 6 6 3 2" xfId="2246" xr:uid="{00000000-0005-0000-0000-0000D5080000}"/>
    <cellStyle name="20% - uthevingsfarge 6 6 3 3" xfId="3942" xr:uid="{00000000-0005-0000-0000-0000D6080000}"/>
    <cellStyle name="20% - uthevingsfarge 6 6 3_Balansetall" xfId="5365" xr:uid="{5A5E4241-B61D-4746-9DA2-2F5F685143ED}"/>
    <cellStyle name="20% - uthevingsfarge 6 6 4" xfId="2247" xr:uid="{00000000-0005-0000-0000-0000D8080000}"/>
    <cellStyle name="20% - uthevingsfarge 6 6 5" xfId="3482" xr:uid="{00000000-0005-0000-0000-0000D9080000}"/>
    <cellStyle name="20% - uthevingsfarge 6 6_Balansetall" xfId="5363" xr:uid="{4BD30BDA-7081-44DC-AE2B-B2D02931A794}"/>
    <cellStyle name="20% - uthevingsfarge 6 7" xfId="300" xr:uid="{00000000-0005-0000-0000-0000DB080000}"/>
    <cellStyle name="20% - uthevingsfarge 6 7 2" xfId="1336" xr:uid="{00000000-0005-0000-0000-0000DC080000}"/>
    <cellStyle name="20% - uthevingsfarge 6 7 2 2" xfId="2248" xr:uid="{00000000-0005-0000-0000-0000DD080000}"/>
    <cellStyle name="20% - uthevingsfarge 6 7 2 2 2" xfId="3184" xr:uid="{00000000-0005-0000-0000-0000DE080000}"/>
    <cellStyle name="20% - uthevingsfarge 6 7 2 3" xfId="2249" xr:uid="{00000000-0005-0000-0000-0000DF080000}"/>
    <cellStyle name="20% - uthevingsfarge 6 7 2 4" xfId="4415" xr:uid="{00000000-0005-0000-0000-0000E0080000}"/>
    <cellStyle name="20% - uthevingsfarge 6 7 2_Balansetall" xfId="5367" xr:uid="{4CAB1537-BF9F-4848-81FB-673DBD787CFF}"/>
    <cellStyle name="20% - uthevingsfarge 6 7 3" xfId="888" xr:uid="{00000000-0005-0000-0000-0000E2080000}"/>
    <cellStyle name="20% - uthevingsfarge 6 7 3 2" xfId="2250" xr:uid="{00000000-0005-0000-0000-0000E3080000}"/>
    <cellStyle name="20% - uthevingsfarge 6 7 3 3" xfId="3955" xr:uid="{00000000-0005-0000-0000-0000E4080000}"/>
    <cellStyle name="20% - uthevingsfarge 6 7 3_Balansetall" xfId="5368" xr:uid="{3F7DA327-4D66-4C36-B9B8-935A4AABF757}"/>
    <cellStyle name="20% - uthevingsfarge 6 7 4" xfId="2251" xr:uid="{00000000-0005-0000-0000-0000E6080000}"/>
    <cellStyle name="20% - uthevingsfarge 6 7 5" xfId="3495" xr:uid="{00000000-0005-0000-0000-0000E7080000}"/>
    <cellStyle name="20% - uthevingsfarge 6 7_Balansetall" xfId="5366" xr:uid="{9105AAA9-1246-4C38-8E24-7840EDBB99FF}"/>
    <cellStyle name="20% - uthevingsfarge 6 8" xfId="301" xr:uid="{00000000-0005-0000-0000-0000E9080000}"/>
    <cellStyle name="20% - uthevingsfarge 6 8 2" xfId="1349" xr:uid="{00000000-0005-0000-0000-0000EA080000}"/>
    <cellStyle name="20% - uthevingsfarge 6 8 2 2" xfId="2252" xr:uid="{00000000-0005-0000-0000-0000EB080000}"/>
    <cellStyle name="20% - uthevingsfarge 6 8 2 2 2" xfId="3185" xr:uid="{00000000-0005-0000-0000-0000EC080000}"/>
    <cellStyle name="20% - uthevingsfarge 6 8 2 3" xfId="2253" xr:uid="{00000000-0005-0000-0000-0000ED080000}"/>
    <cellStyle name="20% - uthevingsfarge 6 8 2 4" xfId="4428" xr:uid="{00000000-0005-0000-0000-0000EE080000}"/>
    <cellStyle name="20% - uthevingsfarge 6 8 2_Balansetall" xfId="5370" xr:uid="{3665BF66-7DD8-4BB4-B180-D5D2A16B5E67}"/>
    <cellStyle name="20% - uthevingsfarge 6 8 3" xfId="901" xr:uid="{00000000-0005-0000-0000-0000F0080000}"/>
    <cellStyle name="20% - uthevingsfarge 6 8 3 2" xfId="2254" xr:uid="{00000000-0005-0000-0000-0000F1080000}"/>
    <cellStyle name="20% - uthevingsfarge 6 8 3 3" xfId="3968" xr:uid="{00000000-0005-0000-0000-0000F2080000}"/>
    <cellStyle name="20% - uthevingsfarge 6 8 3_Balansetall" xfId="5371" xr:uid="{43DC1970-4725-488F-BA8B-8719C665217A}"/>
    <cellStyle name="20% - uthevingsfarge 6 8 4" xfId="2255" xr:uid="{00000000-0005-0000-0000-0000F4080000}"/>
    <cellStyle name="20% - uthevingsfarge 6 8 5" xfId="3508" xr:uid="{00000000-0005-0000-0000-0000F5080000}"/>
    <cellStyle name="20% - uthevingsfarge 6 8_Balansetall" xfId="5369" xr:uid="{43C15215-46C4-4245-816A-8FC79DAE801B}"/>
    <cellStyle name="20% - uthevingsfarge 6 9" xfId="302" xr:uid="{00000000-0005-0000-0000-0000F7080000}"/>
    <cellStyle name="20% - uthevingsfarge 6 9 2" xfId="1361" xr:uid="{00000000-0005-0000-0000-0000F8080000}"/>
    <cellStyle name="20% - uthevingsfarge 6 9 2 2" xfId="2256" xr:uid="{00000000-0005-0000-0000-0000F9080000}"/>
    <cellStyle name="20% - uthevingsfarge 6 9 2 2 2" xfId="3186" xr:uid="{00000000-0005-0000-0000-0000FA080000}"/>
    <cellStyle name="20% - uthevingsfarge 6 9 2 3" xfId="2257" xr:uid="{00000000-0005-0000-0000-0000FB080000}"/>
    <cellStyle name="20% - uthevingsfarge 6 9 2 4" xfId="4440" xr:uid="{00000000-0005-0000-0000-0000FC080000}"/>
    <cellStyle name="20% - uthevingsfarge 6 9 2_Balansetall" xfId="5373" xr:uid="{1C5FD19E-5B53-4301-910C-06986A8EDBB6}"/>
    <cellStyle name="20% - uthevingsfarge 6 9 3" xfId="913" xr:uid="{00000000-0005-0000-0000-0000FE080000}"/>
    <cellStyle name="20% - uthevingsfarge 6 9 3 2" xfId="2258" xr:uid="{00000000-0005-0000-0000-0000FF080000}"/>
    <cellStyle name="20% - uthevingsfarge 6 9 3 3" xfId="3980" xr:uid="{00000000-0005-0000-0000-000000090000}"/>
    <cellStyle name="20% - uthevingsfarge 6 9 3_Balansetall" xfId="5374" xr:uid="{D6C30E15-EE9E-4783-9906-EE961E30D707}"/>
    <cellStyle name="20% - uthevingsfarge 6 9 4" xfId="2259" xr:uid="{00000000-0005-0000-0000-000002090000}"/>
    <cellStyle name="20% - uthevingsfarge 6 9 5" xfId="3520" xr:uid="{00000000-0005-0000-0000-000003090000}"/>
    <cellStyle name="20% - uthevingsfarge 6 9_Balansetall" xfId="5372" xr:uid="{FE4069FF-7A37-4F3F-A73C-DF10E15D5607}"/>
    <cellStyle name="20% - uthevingsfarge 6_Balansetall" xfId="5276" xr:uid="{016D64E7-6756-4E8A-8E2E-621B694CFE71}"/>
    <cellStyle name="40% - Accent1" xfId="82" xr:uid="{00000000-0005-0000-0000-000006090000}"/>
    <cellStyle name="40% - Accent1 2" xfId="2260" xr:uid="{00000000-0005-0000-0000-000007090000}"/>
    <cellStyle name="40% - Accent1 2 2" xfId="3187" xr:uid="{00000000-0005-0000-0000-000008090000}"/>
    <cellStyle name="40% - Accent1 3" xfId="2261" xr:uid="{00000000-0005-0000-0000-000009090000}"/>
    <cellStyle name="40% - Accent1 3 2" xfId="3188" xr:uid="{00000000-0005-0000-0000-00000A090000}"/>
    <cellStyle name="40% - Accent1_Balansetall" xfId="5375" xr:uid="{4ECBB04E-E526-4678-89F5-E349EA052E26}"/>
    <cellStyle name="40% - Accent2" xfId="83" xr:uid="{00000000-0005-0000-0000-00000B090000}"/>
    <cellStyle name="40% - Accent2 2" xfId="2262" xr:uid="{00000000-0005-0000-0000-00000C090000}"/>
    <cellStyle name="40% - Accent2 2 2" xfId="3189" xr:uid="{00000000-0005-0000-0000-00000D090000}"/>
    <cellStyle name="40% - Accent2 3" xfId="2263" xr:uid="{00000000-0005-0000-0000-00000E090000}"/>
    <cellStyle name="40% - Accent2 3 2" xfId="3190" xr:uid="{00000000-0005-0000-0000-00000F090000}"/>
    <cellStyle name="40% - Accent2_Balansetall" xfId="5376" xr:uid="{A38C6F07-9013-470A-BE52-4F2FB6CE5C19}"/>
    <cellStyle name="40% - Accent3" xfId="84" xr:uid="{00000000-0005-0000-0000-000010090000}"/>
    <cellStyle name="40% - Accent3 2" xfId="2264" xr:uid="{00000000-0005-0000-0000-000011090000}"/>
    <cellStyle name="40% - Accent3 2 2" xfId="3191" xr:uid="{00000000-0005-0000-0000-000012090000}"/>
    <cellStyle name="40% - Accent3 3" xfId="2265" xr:uid="{00000000-0005-0000-0000-000013090000}"/>
    <cellStyle name="40% - Accent3 3 2" xfId="3192" xr:uid="{00000000-0005-0000-0000-000014090000}"/>
    <cellStyle name="40% - Accent3_Balansetall" xfId="5377" xr:uid="{FD2FEE05-525C-4018-BEDD-ED3B9C3CB409}"/>
    <cellStyle name="40% - Accent4" xfId="85" xr:uid="{00000000-0005-0000-0000-000015090000}"/>
    <cellStyle name="40% - Accent4 2" xfId="2266" xr:uid="{00000000-0005-0000-0000-000016090000}"/>
    <cellStyle name="40% - Accent4 2 2" xfId="3193" xr:uid="{00000000-0005-0000-0000-000017090000}"/>
    <cellStyle name="40% - Accent4 3" xfId="2267" xr:uid="{00000000-0005-0000-0000-000018090000}"/>
    <cellStyle name="40% - Accent4 3 2" xfId="3194" xr:uid="{00000000-0005-0000-0000-000019090000}"/>
    <cellStyle name="40% - Accent4_Balansetall" xfId="5378" xr:uid="{93E2C8B9-734E-4EAA-B742-E6F0EBFD67D4}"/>
    <cellStyle name="40% - Accent5" xfId="86" xr:uid="{00000000-0005-0000-0000-00001A090000}"/>
    <cellStyle name="40% - Accent5 2" xfId="2268" xr:uid="{00000000-0005-0000-0000-00001B090000}"/>
    <cellStyle name="40% - Accent5 2 2" xfId="3195" xr:uid="{00000000-0005-0000-0000-00001C090000}"/>
    <cellStyle name="40% - Accent5 3" xfId="2269" xr:uid="{00000000-0005-0000-0000-00001D090000}"/>
    <cellStyle name="40% - Accent5 3 2" xfId="3196" xr:uid="{00000000-0005-0000-0000-00001E090000}"/>
    <cellStyle name="40% - Accent5_Balansetall" xfId="5379" xr:uid="{F5959AA6-C3AD-4C9B-8B19-DBAB824BA627}"/>
    <cellStyle name="40% - Accent6" xfId="87" xr:uid="{00000000-0005-0000-0000-00001F090000}"/>
    <cellStyle name="40% - Accent6 2" xfId="2270" xr:uid="{00000000-0005-0000-0000-000020090000}"/>
    <cellStyle name="40% - Accent6 2 2" xfId="3197" xr:uid="{00000000-0005-0000-0000-000021090000}"/>
    <cellStyle name="40% - Accent6 3" xfId="2271" xr:uid="{00000000-0005-0000-0000-000022090000}"/>
    <cellStyle name="40% - Accent6 3 2" xfId="3198" xr:uid="{00000000-0005-0000-0000-000023090000}"/>
    <cellStyle name="40% - Accent6_Balansetall" xfId="5380" xr:uid="{764735B3-F15D-4B1C-BCCD-5F49A4412905}"/>
    <cellStyle name="40% - uthevingsfarge 1" xfId="752" xr:uid="{00000000-0005-0000-0000-000024090000}"/>
    <cellStyle name="40% - uthevingsfarge 1 10" xfId="303" xr:uid="{00000000-0005-0000-0000-000025090000}"/>
    <cellStyle name="40% - uthevingsfarge 1 10 2" xfId="1372" xr:uid="{00000000-0005-0000-0000-000026090000}"/>
    <cellStyle name="40% - uthevingsfarge 1 10 2 2" xfId="2272" xr:uid="{00000000-0005-0000-0000-000027090000}"/>
    <cellStyle name="40% - uthevingsfarge 1 10 2 2 2" xfId="3199" xr:uid="{00000000-0005-0000-0000-000028090000}"/>
    <cellStyle name="40% - uthevingsfarge 1 10 2 3" xfId="2273" xr:uid="{00000000-0005-0000-0000-000029090000}"/>
    <cellStyle name="40% - uthevingsfarge 1 10 2 4" xfId="4451" xr:uid="{00000000-0005-0000-0000-00002A090000}"/>
    <cellStyle name="40% - uthevingsfarge 1 10 2_Balansetall" xfId="5383" xr:uid="{3BAD0153-93CB-4092-87E7-6576BCAF1B07}"/>
    <cellStyle name="40% - uthevingsfarge 1 10 3" xfId="924" xr:uid="{00000000-0005-0000-0000-00002C090000}"/>
    <cellStyle name="40% - uthevingsfarge 1 10 3 2" xfId="2274" xr:uid="{00000000-0005-0000-0000-00002D090000}"/>
    <cellStyle name="40% - uthevingsfarge 1 10 3 3" xfId="3991" xr:uid="{00000000-0005-0000-0000-00002E090000}"/>
    <cellStyle name="40% - uthevingsfarge 1 10 3_Balansetall" xfId="5384" xr:uid="{927FF030-ABEF-48AB-8AE0-894C7502E221}"/>
    <cellStyle name="40% - uthevingsfarge 1 10 4" xfId="2275" xr:uid="{00000000-0005-0000-0000-000030090000}"/>
    <cellStyle name="40% - uthevingsfarge 1 10 5" xfId="3531" xr:uid="{00000000-0005-0000-0000-000031090000}"/>
    <cellStyle name="40% - uthevingsfarge 1 10_Balansetall" xfId="5382" xr:uid="{25C8B319-1A94-4294-94D9-9AC15C880DBA}"/>
    <cellStyle name="40% - uthevingsfarge 1 11" xfId="304" xr:uid="{00000000-0005-0000-0000-000033090000}"/>
    <cellStyle name="40% - uthevingsfarge 1 11 2" xfId="1381" xr:uid="{00000000-0005-0000-0000-000034090000}"/>
    <cellStyle name="40% - uthevingsfarge 1 11 2 2" xfId="2276" xr:uid="{00000000-0005-0000-0000-000035090000}"/>
    <cellStyle name="40% - uthevingsfarge 1 11 2 3" xfId="4460" xr:uid="{00000000-0005-0000-0000-000036090000}"/>
    <cellStyle name="40% - uthevingsfarge 1 11 2_Balansetall" xfId="5386" xr:uid="{9DAC8A39-B1A9-4943-8E80-DD58FB02BBA8}"/>
    <cellStyle name="40% - uthevingsfarge 1 11 3" xfId="933" xr:uid="{00000000-0005-0000-0000-000038090000}"/>
    <cellStyle name="40% - uthevingsfarge 1 11 3 2" xfId="4000" xr:uid="{00000000-0005-0000-0000-000039090000}"/>
    <cellStyle name="40% - uthevingsfarge 1 11 3_Balansetall" xfId="5387" xr:uid="{3F010B52-3E87-4C63-A793-548824BDCAD4}"/>
    <cellStyle name="40% - uthevingsfarge 1 11 4" xfId="2277" xr:uid="{00000000-0005-0000-0000-00003A090000}"/>
    <cellStyle name="40% - uthevingsfarge 1 11 5" xfId="3540" xr:uid="{00000000-0005-0000-0000-00003B090000}"/>
    <cellStyle name="40% - uthevingsfarge 1 11_Balansetall" xfId="5385" xr:uid="{E304A0F9-45D9-484B-B275-794E1E41B94B}"/>
    <cellStyle name="40% - uthevingsfarge 1 12" xfId="305" xr:uid="{00000000-0005-0000-0000-00003D090000}"/>
    <cellStyle name="40% - uthevingsfarge 1 12 2" xfId="1395" xr:uid="{00000000-0005-0000-0000-00003E090000}"/>
    <cellStyle name="40% - uthevingsfarge 1 12 2 2" xfId="2278" xr:uid="{00000000-0005-0000-0000-00003F090000}"/>
    <cellStyle name="40% - uthevingsfarge 1 12 2 3" xfId="4474" xr:uid="{00000000-0005-0000-0000-000040090000}"/>
    <cellStyle name="40% - uthevingsfarge 1 12 2_Balansetall" xfId="5389" xr:uid="{F149DAD4-EDBA-453F-B607-667CCC7C16ED}"/>
    <cellStyle name="40% - uthevingsfarge 1 12 3" xfId="947" xr:uid="{00000000-0005-0000-0000-000042090000}"/>
    <cellStyle name="40% - uthevingsfarge 1 12 3 2" xfId="4014" xr:uid="{00000000-0005-0000-0000-000043090000}"/>
    <cellStyle name="40% - uthevingsfarge 1 12 3_Balansetall" xfId="5390" xr:uid="{3E40F179-81CF-47AE-8067-1D58584D8BDA}"/>
    <cellStyle name="40% - uthevingsfarge 1 12 4" xfId="2279" xr:uid="{00000000-0005-0000-0000-000044090000}"/>
    <cellStyle name="40% - uthevingsfarge 1 12 5" xfId="3554" xr:uid="{00000000-0005-0000-0000-000045090000}"/>
    <cellStyle name="40% - uthevingsfarge 1 12_Balansetall" xfId="5388" xr:uid="{EE1EE002-A0DB-4D1E-9B3D-33D9B1B9525F}"/>
    <cellStyle name="40% - uthevingsfarge 1 13" xfId="306" xr:uid="{00000000-0005-0000-0000-000047090000}"/>
    <cellStyle name="40% - uthevingsfarge 1 13 2" xfId="1422" xr:uid="{00000000-0005-0000-0000-000048090000}"/>
    <cellStyle name="40% - uthevingsfarge 1 13 2 2" xfId="2280" xr:uid="{00000000-0005-0000-0000-000049090000}"/>
    <cellStyle name="40% - uthevingsfarge 1 13 2 3" xfId="4501" xr:uid="{00000000-0005-0000-0000-00004A090000}"/>
    <cellStyle name="40% - uthevingsfarge 1 13 2_Balansetall" xfId="5392" xr:uid="{DC8C6193-7B9D-400B-A70A-B2ED2E789F0C}"/>
    <cellStyle name="40% - uthevingsfarge 1 13 3" xfId="974" xr:uid="{00000000-0005-0000-0000-00004C090000}"/>
    <cellStyle name="40% - uthevingsfarge 1 13 3 2" xfId="4041" xr:uid="{00000000-0005-0000-0000-00004D090000}"/>
    <cellStyle name="40% - uthevingsfarge 1 13 3_Balansetall" xfId="5393" xr:uid="{8C24B2FE-0CDD-4CCF-AA4E-911576534C1E}"/>
    <cellStyle name="40% - uthevingsfarge 1 13 4" xfId="2281" xr:uid="{00000000-0005-0000-0000-00004E090000}"/>
    <cellStyle name="40% - uthevingsfarge 1 13 5" xfId="3581" xr:uid="{00000000-0005-0000-0000-00004F090000}"/>
    <cellStyle name="40% - uthevingsfarge 1 13_Balansetall" xfId="5391" xr:uid="{FB726D99-7AEF-4EF5-A4D2-36C061883326}"/>
    <cellStyle name="40% - uthevingsfarge 1 14" xfId="307" xr:uid="{00000000-0005-0000-0000-000051090000}"/>
    <cellStyle name="40% - uthevingsfarge 1 14 2" xfId="1436" xr:uid="{00000000-0005-0000-0000-000052090000}"/>
    <cellStyle name="40% - uthevingsfarge 1 14 2 2" xfId="2282" xr:uid="{00000000-0005-0000-0000-000053090000}"/>
    <cellStyle name="40% - uthevingsfarge 1 14 2 3" xfId="4515" xr:uid="{00000000-0005-0000-0000-000054090000}"/>
    <cellStyle name="40% - uthevingsfarge 1 14 2_Balansetall" xfId="5395" xr:uid="{548963C2-345A-46EF-8072-B45506E9ECDA}"/>
    <cellStyle name="40% - uthevingsfarge 1 14 3" xfId="988" xr:uid="{00000000-0005-0000-0000-000056090000}"/>
    <cellStyle name="40% - uthevingsfarge 1 14 3 2" xfId="4055" xr:uid="{00000000-0005-0000-0000-000057090000}"/>
    <cellStyle name="40% - uthevingsfarge 1 14 3_Balansetall" xfId="5396" xr:uid="{4426E2F9-1D58-4ED5-93AA-602DA09B24C1}"/>
    <cellStyle name="40% - uthevingsfarge 1 14 4" xfId="2283" xr:uid="{00000000-0005-0000-0000-000058090000}"/>
    <cellStyle name="40% - uthevingsfarge 1 14 5" xfId="3595" xr:uid="{00000000-0005-0000-0000-000059090000}"/>
    <cellStyle name="40% - uthevingsfarge 1 14_Balansetall" xfId="5394" xr:uid="{ED28A49D-121E-4341-95AD-6818B244E4B8}"/>
    <cellStyle name="40% - uthevingsfarge 1 15" xfId="308" xr:uid="{00000000-0005-0000-0000-00005B090000}"/>
    <cellStyle name="40% - uthevingsfarge 1 15 2" xfId="1450" xr:uid="{00000000-0005-0000-0000-00005C090000}"/>
    <cellStyle name="40% - uthevingsfarge 1 15 2 2" xfId="2284" xr:uid="{00000000-0005-0000-0000-00005D090000}"/>
    <cellStyle name="40% - uthevingsfarge 1 15 2 3" xfId="4529" xr:uid="{00000000-0005-0000-0000-00005E090000}"/>
    <cellStyle name="40% - uthevingsfarge 1 15 2_Balansetall" xfId="5398" xr:uid="{A71444B3-8E11-49F6-87F3-7C6EFAD84F3D}"/>
    <cellStyle name="40% - uthevingsfarge 1 15 3" xfId="1002" xr:uid="{00000000-0005-0000-0000-000060090000}"/>
    <cellStyle name="40% - uthevingsfarge 1 15 3 2" xfId="4069" xr:uid="{00000000-0005-0000-0000-000061090000}"/>
    <cellStyle name="40% - uthevingsfarge 1 15 3_Balansetall" xfId="5399" xr:uid="{AE542513-DF81-4D58-9038-EE816EF479C7}"/>
    <cellStyle name="40% - uthevingsfarge 1 15 4" xfId="2285" xr:uid="{00000000-0005-0000-0000-000062090000}"/>
    <cellStyle name="40% - uthevingsfarge 1 15 5" xfId="3609" xr:uid="{00000000-0005-0000-0000-000063090000}"/>
    <cellStyle name="40% - uthevingsfarge 1 15_Balansetall" xfId="5397" xr:uid="{C31CC340-C153-4737-9A9D-81F9C98A84CE}"/>
    <cellStyle name="40% - uthevingsfarge 1 16" xfId="309" xr:uid="{00000000-0005-0000-0000-000065090000}"/>
    <cellStyle name="40% - uthevingsfarge 1 16 2" xfId="1464" xr:uid="{00000000-0005-0000-0000-000066090000}"/>
    <cellStyle name="40% - uthevingsfarge 1 16 2 2" xfId="2286" xr:uid="{00000000-0005-0000-0000-000067090000}"/>
    <cellStyle name="40% - uthevingsfarge 1 16 2 3" xfId="4543" xr:uid="{00000000-0005-0000-0000-000068090000}"/>
    <cellStyle name="40% - uthevingsfarge 1 16 2_Balansetall" xfId="5401" xr:uid="{E7B725C5-14D9-41BE-AEEC-74962E94B282}"/>
    <cellStyle name="40% - uthevingsfarge 1 16 3" xfId="1016" xr:uid="{00000000-0005-0000-0000-00006A090000}"/>
    <cellStyle name="40% - uthevingsfarge 1 16 3 2" xfId="4083" xr:uid="{00000000-0005-0000-0000-00006B090000}"/>
    <cellStyle name="40% - uthevingsfarge 1 16 3_Balansetall" xfId="5402" xr:uid="{E79F2EC7-EABE-4D1B-A256-09394EA37513}"/>
    <cellStyle name="40% - uthevingsfarge 1 16 4" xfId="2287" xr:uid="{00000000-0005-0000-0000-00006C090000}"/>
    <cellStyle name="40% - uthevingsfarge 1 16 5" xfId="3623" xr:uid="{00000000-0005-0000-0000-00006D090000}"/>
    <cellStyle name="40% - uthevingsfarge 1 16_Balansetall" xfId="5400" xr:uid="{E33F10C1-438C-4B5B-96CF-7C90FA37341F}"/>
    <cellStyle name="40% - uthevingsfarge 1 17" xfId="310" xr:uid="{00000000-0005-0000-0000-00006F090000}"/>
    <cellStyle name="40% - uthevingsfarge 1 17 2" xfId="1478" xr:uid="{00000000-0005-0000-0000-000070090000}"/>
    <cellStyle name="40% - uthevingsfarge 1 17 2 2" xfId="2288" xr:uid="{00000000-0005-0000-0000-000071090000}"/>
    <cellStyle name="40% - uthevingsfarge 1 17 2 3" xfId="4557" xr:uid="{00000000-0005-0000-0000-000072090000}"/>
    <cellStyle name="40% - uthevingsfarge 1 17 2_Balansetall" xfId="5404" xr:uid="{2422095D-A6AB-4F03-9D45-0D89DB34A614}"/>
    <cellStyle name="40% - uthevingsfarge 1 17 3" xfId="1030" xr:uid="{00000000-0005-0000-0000-000074090000}"/>
    <cellStyle name="40% - uthevingsfarge 1 17 3 2" xfId="4097" xr:uid="{00000000-0005-0000-0000-000075090000}"/>
    <cellStyle name="40% - uthevingsfarge 1 17 3_Balansetall" xfId="5405" xr:uid="{1742C628-8F0F-40D2-AC5F-0015A8FE0B37}"/>
    <cellStyle name="40% - uthevingsfarge 1 17 4" xfId="2289" xr:uid="{00000000-0005-0000-0000-000076090000}"/>
    <cellStyle name="40% - uthevingsfarge 1 17 5" xfId="3637" xr:uid="{00000000-0005-0000-0000-000077090000}"/>
    <cellStyle name="40% - uthevingsfarge 1 17_Balansetall" xfId="5403" xr:uid="{EA64E606-A740-46D4-8152-CCAAB391A8EB}"/>
    <cellStyle name="40% - uthevingsfarge 1 18" xfId="311" xr:uid="{00000000-0005-0000-0000-000079090000}"/>
    <cellStyle name="40% - uthevingsfarge 1 18 2" xfId="1490" xr:uid="{00000000-0005-0000-0000-00007A090000}"/>
    <cellStyle name="40% - uthevingsfarge 1 18 2 2" xfId="2290" xr:uid="{00000000-0005-0000-0000-00007B090000}"/>
    <cellStyle name="40% - uthevingsfarge 1 18 2 3" xfId="4569" xr:uid="{00000000-0005-0000-0000-00007C090000}"/>
    <cellStyle name="40% - uthevingsfarge 1 18 2_Balansetall" xfId="5407" xr:uid="{4C13EA8D-8BFA-452C-9111-44A722A1BC47}"/>
    <cellStyle name="40% - uthevingsfarge 1 18 3" xfId="1042" xr:uid="{00000000-0005-0000-0000-00007E090000}"/>
    <cellStyle name="40% - uthevingsfarge 1 18 3 2" xfId="4109" xr:uid="{00000000-0005-0000-0000-00007F090000}"/>
    <cellStyle name="40% - uthevingsfarge 1 18 3_Balansetall" xfId="5408" xr:uid="{725EF962-0563-4C92-9431-B283150F8675}"/>
    <cellStyle name="40% - uthevingsfarge 1 18 4" xfId="2291" xr:uid="{00000000-0005-0000-0000-000080090000}"/>
    <cellStyle name="40% - uthevingsfarge 1 18 5" xfId="3649" xr:uid="{00000000-0005-0000-0000-000081090000}"/>
    <cellStyle name="40% - uthevingsfarge 1 18_Balansetall" xfId="5406" xr:uid="{A2BDD265-8F54-4555-B0CB-0BC749FF2FEF}"/>
    <cellStyle name="40% - uthevingsfarge 1 19" xfId="312" xr:uid="{00000000-0005-0000-0000-000083090000}"/>
    <cellStyle name="40% - uthevingsfarge 1 19 2" xfId="1500" xr:uid="{00000000-0005-0000-0000-000084090000}"/>
    <cellStyle name="40% - uthevingsfarge 1 19 2 2" xfId="2292" xr:uid="{00000000-0005-0000-0000-000085090000}"/>
    <cellStyle name="40% - uthevingsfarge 1 19 2 3" xfId="4579" xr:uid="{00000000-0005-0000-0000-000086090000}"/>
    <cellStyle name="40% - uthevingsfarge 1 19 2_Balansetall" xfId="5410" xr:uid="{F807382B-2EF3-4D9F-BA66-D590A55C18E6}"/>
    <cellStyle name="40% - uthevingsfarge 1 19 3" xfId="1052" xr:uid="{00000000-0005-0000-0000-000088090000}"/>
    <cellStyle name="40% - uthevingsfarge 1 19 3 2" xfId="4119" xr:uid="{00000000-0005-0000-0000-000089090000}"/>
    <cellStyle name="40% - uthevingsfarge 1 19 3_Balansetall" xfId="5411" xr:uid="{B3EEBDAA-A99B-4FA6-B35F-3AAE8CFAEB07}"/>
    <cellStyle name="40% - uthevingsfarge 1 19 4" xfId="2293" xr:uid="{00000000-0005-0000-0000-00008A090000}"/>
    <cellStyle name="40% - uthevingsfarge 1 19 5" xfId="3659" xr:uid="{00000000-0005-0000-0000-00008B090000}"/>
    <cellStyle name="40% - uthevingsfarge 1 19_Balansetall" xfId="5409" xr:uid="{EC12AE87-E726-45A8-A9CC-40A88CF36FD8}"/>
    <cellStyle name="40% - uthevingsfarge 1 2" xfId="313" xr:uid="{00000000-0005-0000-0000-00008D090000}"/>
    <cellStyle name="40% - uthevingsfarge 1 2 2" xfId="1254" xr:uid="{00000000-0005-0000-0000-00008E090000}"/>
    <cellStyle name="40% - uthevingsfarge 1 2 2 2" xfId="2294" xr:uid="{00000000-0005-0000-0000-00008F090000}"/>
    <cellStyle name="40% - uthevingsfarge 1 2 2 2 2" xfId="3200" xr:uid="{00000000-0005-0000-0000-000090090000}"/>
    <cellStyle name="40% - uthevingsfarge 1 2 2 3" xfId="2295" xr:uid="{00000000-0005-0000-0000-000091090000}"/>
    <cellStyle name="40% - uthevingsfarge 1 2 2 4" xfId="4333" xr:uid="{00000000-0005-0000-0000-000092090000}"/>
    <cellStyle name="40% - uthevingsfarge 1 2 2_Balansetall" xfId="5413" xr:uid="{3B4FB671-4B59-439F-A831-AC947C45807F}"/>
    <cellStyle name="40% - uthevingsfarge 1 2 3" xfId="806" xr:uid="{00000000-0005-0000-0000-000094090000}"/>
    <cellStyle name="40% - uthevingsfarge 1 2 3 2" xfId="2296" xr:uid="{00000000-0005-0000-0000-000095090000}"/>
    <cellStyle name="40% - uthevingsfarge 1 2 3 3" xfId="3873" xr:uid="{00000000-0005-0000-0000-000096090000}"/>
    <cellStyle name="40% - uthevingsfarge 1 2 3_Balansetall" xfId="5414" xr:uid="{834EE368-931E-4A3C-9019-325237F9A90D}"/>
    <cellStyle name="40% - uthevingsfarge 1 2 4" xfId="2297" xr:uid="{00000000-0005-0000-0000-000098090000}"/>
    <cellStyle name="40% - uthevingsfarge 1 2 5" xfId="3413" xr:uid="{00000000-0005-0000-0000-000099090000}"/>
    <cellStyle name="40% - uthevingsfarge 1 2_Balansetall" xfId="5412" xr:uid="{A7A8B8D4-A172-4162-986E-9E879708C663}"/>
    <cellStyle name="40% - uthevingsfarge 1 20" xfId="314" xr:uid="{00000000-0005-0000-0000-00009B090000}"/>
    <cellStyle name="40% - uthevingsfarge 1 20 2" xfId="1514" xr:uid="{00000000-0005-0000-0000-00009C090000}"/>
    <cellStyle name="40% - uthevingsfarge 1 20 2 2" xfId="2298" xr:uid="{00000000-0005-0000-0000-00009D090000}"/>
    <cellStyle name="40% - uthevingsfarge 1 20 2 3" xfId="4593" xr:uid="{00000000-0005-0000-0000-00009E090000}"/>
    <cellStyle name="40% - uthevingsfarge 1 20 2_Balansetall" xfId="5416" xr:uid="{D39ECB20-71F4-4A0B-A7D9-7F721C9384CF}"/>
    <cellStyle name="40% - uthevingsfarge 1 20 3" xfId="1066" xr:uid="{00000000-0005-0000-0000-0000A0090000}"/>
    <cellStyle name="40% - uthevingsfarge 1 20 3 2" xfId="4133" xr:uid="{00000000-0005-0000-0000-0000A1090000}"/>
    <cellStyle name="40% - uthevingsfarge 1 20 3_Balansetall" xfId="5417" xr:uid="{A0F72F4D-4C02-46BA-AB41-B89139787105}"/>
    <cellStyle name="40% - uthevingsfarge 1 20 4" xfId="2299" xr:uid="{00000000-0005-0000-0000-0000A2090000}"/>
    <cellStyle name="40% - uthevingsfarge 1 20 5" xfId="3673" xr:uid="{00000000-0005-0000-0000-0000A3090000}"/>
    <cellStyle name="40% - uthevingsfarge 1 20_Balansetall" xfId="5415" xr:uid="{4576EF7F-434F-4A70-BF68-A31CBAA21D11}"/>
    <cellStyle name="40% - uthevingsfarge 1 21" xfId="315" xr:uid="{00000000-0005-0000-0000-0000A5090000}"/>
    <cellStyle name="40% - uthevingsfarge 1 21 2" xfId="1526" xr:uid="{00000000-0005-0000-0000-0000A6090000}"/>
    <cellStyle name="40% - uthevingsfarge 1 21 2 2" xfId="2300" xr:uid="{00000000-0005-0000-0000-0000A7090000}"/>
    <cellStyle name="40% - uthevingsfarge 1 21 2 3" xfId="4605" xr:uid="{00000000-0005-0000-0000-0000A8090000}"/>
    <cellStyle name="40% - uthevingsfarge 1 21 2_Balansetall" xfId="5419" xr:uid="{CF6A50EA-F26C-403E-8F43-0CAAEF9543B0}"/>
    <cellStyle name="40% - uthevingsfarge 1 21 3" xfId="1078" xr:uid="{00000000-0005-0000-0000-0000AA090000}"/>
    <cellStyle name="40% - uthevingsfarge 1 21 3 2" xfId="4145" xr:uid="{00000000-0005-0000-0000-0000AB090000}"/>
    <cellStyle name="40% - uthevingsfarge 1 21 3_Balansetall" xfId="5420" xr:uid="{E060BF00-8752-42E2-A123-7D38D162245B}"/>
    <cellStyle name="40% - uthevingsfarge 1 21 4" xfId="2301" xr:uid="{00000000-0005-0000-0000-0000AC090000}"/>
    <cellStyle name="40% - uthevingsfarge 1 21 5" xfId="3685" xr:uid="{00000000-0005-0000-0000-0000AD090000}"/>
    <cellStyle name="40% - uthevingsfarge 1 21_Balansetall" xfId="5418" xr:uid="{1CA458DE-DFB9-40F5-AAB1-AABF80C8B2A9}"/>
    <cellStyle name="40% - uthevingsfarge 1 22" xfId="316" xr:uid="{00000000-0005-0000-0000-0000AF090000}"/>
    <cellStyle name="40% - uthevingsfarge 1 22 2" xfId="1535" xr:uid="{00000000-0005-0000-0000-0000B0090000}"/>
    <cellStyle name="40% - uthevingsfarge 1 22 2 2" xfId="2302" xr:uid="{00000000-0005-0000-0000-0000B1090000}"/>
    <cellStyle name="40% - uthevingsfarge 1 22 2 3" xfId="4614" xr:uid="{00000000-0005-0000-0000-0000B2090000}"/>
    <cellStyle name="40% - uthevingsfarge 1 22 2_Balansetall" xfId="5422" xr:uid="{5EF65C82-6A6D-4B3D-A427-CEB5C9B5ED00}"/>
    <cellStyle name="40% - uthevingsfarge 1 22 3" xfId="1087" xr:uid="{00000000-0005-0000-0000-0000B4090000}"/>
    <cellStyle name="40% - uthevingsfarge 1 22 3 2" xfId="4154" xr:uid="{00000000-0005-0000-0000-0000B5090000}"/>
    <cellStyle name="40% - uthevingsfarge 1 22 3_Balansetall" xfId="5423" xr:uid="{1ACBBE93-4ECE-4BE0-A2A5-8E6CDE6CD252}"/>
    <cellStyle name="40% - uthevingsfarge 1 22 4" xfId="2303" xr:uid="{00000000-0005-0000-0000-0000B6090000}"/>
    <cellStyle name="40% - uthevingsfarge 1 22 5" xfId="3694" xr:uid="{00000000-0005-0000-0000-0000B7090000}"/>
    <cellStyle name="40% - uthevingsfarge 1 22_Balansetall" xfId="5421" xr:uid="{33327B76-B0DC-4D91-922A-39980A3913D5}"/>
    <cellStyle name="40% - uthevingsfarge 1 23" xfId="317" xr:uid="{00000000-0005-0000-0000-0000B9090000}"/>
    <cellStyle name="40% - uthevingsfarge 1 23 2" xfId="1549" xr:uid="{00000000-0005-0000-0000-0000BA090000}"/>
    <cellStyle name="40% - uthevingsfarge 1 23 2 2" xfId="2304" xr:uid="{00000000-0005-0000-0000-0000BB090000}"/>
    <cellStyle name="40% - uthevingsfarge 1 23 2 3" xfId="4628" xr:uid="{00000000-0005-0000-0000-0000BC090000}"/>
    <cellStyle name="40% - uthevingsfarge 1 23 2_Balansetall" xfId="5425" xr:uid="{F63A5805-DAEC-4765-BC0C-946D85C29674}"/>
    <cellStyle name="40% - uthevingsfarge 1 23 3" xfId="1101" xr:uid="{00000000-0005-0000-0000-0000BE090000}"/>
    <cellStyle name="40% - uthevingsfarge 1 23 3 2" xfId="4168" xr:uid="{00000000-0005-0000-0000-0000BF090000}"/>
    <cellStyle name="40% - uthevingsfarge 1 23 3_Balansetall" xfId="5426" xr:uid="{BB4F6483-6203-48E9-9EA9-587202A3506A}"/>
    <cellStyle name="40% - uthevingsfarge 1 23 4" xfId="2305" xr:uid="{00000000-0005-0000-0000-0000C0090000}"/>
    <cellStyle name="40% - uthevingsfarge 1 23 5" xfId="3708" xr:uid="{00000000-0005-0000-0000-0000C1090000}"/>
    <cellStyle name="40% - uthevingsfarge 1 23_Balansetall" xfId="5424" xr:uid="{EFC2CB5E-D20C-4E3E-B880-7EB2E77013B2}"/>
    <cellStyle name="40% - uthevingsfarge 1 24" xfId="318" xr:uid="{00000000-0005-0000-0000-0000C3090000}"/>
    <cellStyle name="40% - uthevingsfarge 1 24 2" xfId="1574" xr:uid="{00000000-0005-0000-0000-0000C4090000}"/>
    <cellStyle name="40% - uthevingsfarge 1 24 2 2" xfId="2306" xr:uid="{00000000-0005-0000-0000-0000C5090000}"/>
    <cellStyle name="40% - uthevingsfarge 1 24 2 3" xfId="4653" xr:uid="{00000000-0005-0000-0000-0000C6090000}"/>
    <cellStyle name="40% - uthevingsfarge 1 24 2_Balansetall" xfId="5428" xr:uid="{44021E51-8A52-4679-88DC-FADC50F0359B}"/>
    <cellStyle name="40% - uthevingsfarge 1 24 3" xfId="1126" xr:uid="{00000000-0005-0000-0000-0000C8090000}"/>
    <cellStyle name="40% - uthevingsfarge 1 24 3 2" xfId="4193" xr:uid="{00000000-0005-0000-0000-0000C9090000}"/>
    <cellStyle name="40% - uthevingsfarge 1 24 3_Balansetall" xfId="5429" xr:uid="{EE2F57CB-E76A-4E40-901D-39B4EC508100}"/>
    <cellStyle name="40% - uthevingsfarge 1 24 4" xfId="2307" xr:uid="{00000000-0005-0000-0000-0000CA090000}"/>
    <cellStyle name="40% - uthevingsfarge 1 24 5" xfId="3733" xr:uid="{00000000-0005-0000-0000-0000CB090000}"/>
    <cellStyle name="40% - uthevingsfarge 1 24_Balansetall" xfId="5427" xr:uid="{E52FBDD3-8BB6-41BF-B324-455FA8A28C95}"/>
    <cellStyle name="40% - uthevingsfarge 1 25" xfId="319" xr:uid="{00000000-0005-0000-0000-0000CD090000}"/>
    <cellStyle name="40% - uthevingsfarge 1 25 2" xfId="1588" xr:uid="{00000000-0005-0000-0000-0000CE090000}"/>
    <cellStyle name="40% - uthevingsfarge 1 25 2 2" xfId="2308" xr:uid="{00000000-0005-0000-0000-0000CF090000}"/>
    <cellStyle name="40% - uthevingsfarge 1 25 2 3" xfId="4667" xr:uid="{00000000-0005-0000-0000-0000D0090000}"/>
    <cellStyle name="40% - uthevingsfarge 1 25 2_Balansetall" xfId="5431" xr:uid="{63E4357A-0483-4538-8CAC-CBFD253262F5}"/>
    <cellStyle name="40% - uthevingsfarge 1 25 3" xfId="1140" xr:uid="{00000000-0005-0000-0000-0000D2090000}"/>
    <cellStyle name="40% - uthevingsfarge 1 25 3 2" xfId="4207" xr:uid="{00000000-0005-0000-0000-0000D3090000}"/>
    <cellStyle name="40% - uthevingsfarge 1 25 3_Balansetall" xfId="5432" xr:uid="{FC4B0115-3FF5-4E8F-9703-15590F2072BD}"/>
    <cellStyle name="40% - uthevingsfarge 1 25 4" xfId="2309" xr:uid="{00000000-0005-0000-0000-0000D4090000}"/>
    <cellStyle name="40% - uthevingsfarge 1 25 5" xfId="3747" xr:uid="{00000000-0005-0000-0000-0000D5090000}"/>
    <cellStyle name="40% - uthevingsfarge 1 25_Balansetall" xfId="5430" xr:uid="{ED461550-796C-4020-BA08-882996DCEB35}"/>
    <cellStyle name="40% - uthevingsfarge 1 26" xfId="320" xr:uid="{00000000-0005-0000-0000-0000D7090000}"/>
    <cellStyle name="40% - uthevingsfarge 1 26 2" xfId="1602" xr:uid="{00000000-0005-0000-0000-0000D8090000}"/>
    <cellStyle name="40% - uthevingsfarge 1 26 2 2" xfId="2310" xr:uid="{00000000-0005-0000-0000-0000D9090000}"/>
    <cellStyle name="40% - uthevingsfarge 1 26 2 3" xfId="4681" xr:uid="{00000000-0005-0000-0000-0000DA090000}"/>
    <cellStyle name="40% - uthevingsfarge 1 26 2_Balansetall" xfId="5434" xr:uid="{421E7D3E-1190-486F-8D9C-54DBBDA6E493}"/>
    <cellStyle name="40% - uthevingsfarge 1 26 3" xfId="1154" xr:uid="{00000000-0005-0000-0000-0000DC090000}"/>
    <cellStyle name="40% - uthevingsfarge 1 26 3 2" xfId="4221" xr:uid="{00000000-0005-0000-0000-0000DD090000}"/>
    <cellStyle name="40% - uthevingsfarge 1 26 3_Balansetall" xfId="5435" xr:uid="{47632F93-4789-4D48-8444-9A80CB6B7A7D}"/>
    <cellStyle name="40% - uthevingsfarge 1 26 4" xfId="2311" xr:uid="{00000000-0005-0000-0000-0000DE090000}"/>
    <cellStyle name="40% - uthevingsfarge 1 26 5" xfId="3761" xr:uid="{00000000-0005-0000-0000-0000DF090000}"/>
    <cellStyle name="40% - uthevingsfarge 1 26_Balansetall" xfId="5433" xr:uid="{55C457A4-AF3B-4414-9864-EEB8BD9A75E2}"/>
    <cellStyle name="40% - uthevingsfarge 1 27" xfId="321" xr:uid="{00000000-0005-0000-0000-0000E1090000}"/>
    <cellStyle name="40% - uthevingsfarge 1 27 2" xfId="1616" xr:uid="{00000000-0005-0000-0000-0000E2090000}"/>
    <cellStyle name="40% - uthevingsfarge 1 27 2 2" xfId="2312" xr:uid="{00000000-0005-0000-0000-0000E3090000}"/>
    <cellStyle name="40% - uthevingsfarge 1 27 2 3" xfId="4695" xr:uid="{00000000-0005-0000-0000-0000E4090000}"/>
    <cellStyle name="40% - uthevingsfarge 1 27 2_Balansetall" xfId="5437" xr:uid="{7464CF72-52A4-4064-A362-19E370C7E006}"/>
    <cellStyle name="40% - uthevingsfarge 1 27 3" xfId="1168" xr:uid="{00000000-0005-0000-0000-0000E6090000}"/>
    <cellStyle name="40% - uthevingsfarge 1 27 3 2" xfId="4235" xr:uid="{00000000-0005-0000-0000-0000E7090000}"/>
    <cellStyle name="40% - uthevingsfarge 1 27 3_Balansetall" xfId="5438" xr:uid="{6AEEE34D-B758-4B4D-B20E-3D6678088A38}"/>
    <cellStyle name="40% - uthevingsfarge 1 27 4" xfId="2313" xr:uid="{00000000-0005-0000-0000-0000E8090000}"/>
    <cellStyle name="40% - uthevingsfarge 1 27 5" xfId="3775" xr:uid="{00000000-0005-0000-0000-0000E9090000}"/>
    <cellStyle name="40% - uthevingsfarge 1 27_Balansetall" xfId="5436" xr:uid="{45903582-C888-4224-ABC0-5232FA1AD955}"/>
    <cellStyle name="40% - uthevingsfarge 1 28" xfId="322" xr:uid="{00000000-0005-0000-0000-0000EB090000}"/>
    <cellStyle name="40% - uthevingsfarge 1 28 2" xfId="1629" xr:uid="{00000000-0005-0000-0000-0000EC090000}"/>
    <cellStyle name="40% - uthevingsfarge 1 28 2 2" xfId="2314" xr:uid="{00000000-0005-0000-0000-0000ED090000}"/>
    <cellStyle name="40% - uthevingsfarge 1 28 2 3" xfId="4708" xr:uid="{00000000-0005-0000-0000-0000EE090000}"/>
    <cellStyle name="40% - uthevingsfarge 1 28 2_Balansetall" xfId="5440" xr:uid="{2CC1ADA8-12FD-4D00-9DDD-8D6828D18B2C}"/>
    <cellStyle name="40% - uthevingsfarge 1 28 3" xfId="1181" xr:uid="{00000000-0005-0000-0000-0000F0090000}"/>
    <cellStyle name="40% - uthevingsfarge 1 28 3 2" xfId="4248" xr:uid="{00000000-0005-0000-0000-0000F1090000}"/>
    <cellStyle name="40% - uthevingsfarge 1 28 3_Balansetall" xfId="5441" xr:uid="{782A01A8-5DD7-4528-9EFE-8C16B1B7BBB8}"/>
    <cellStyle name="40% - uthevingsfarge 1 28 4" xfId="2315" xr:uid="{00000000-0005-0000-0000-0000F2090000}"/>
    <cellStyle name="40% - uthevingsfarge 1 28 5" xfId="3788" xr:uid="{00000000-0005-0000-0000-0000F3090000}"/>
    <cellStyle name="40% - uthevingsfarge 1 28_Balansetall" xfId="5439" xr:uid="{508AFF77-6E16-4FA7-B832-98FA0E149A46}"/>
    <cellStyle name="40% - uthevingsfarge 1 29" xfId="323" xr:uid="{00000000-0005-0000-0000-0000F5090000}"/>
    <cellStyle name="40% - uthevingsfarge 1 29 2" xfId="1642" xr:uid="{00000000-0005-0000-0000-0000F6090000}"/>
    <cellStyle name="40% - uthevingsfarge 1 29 2 2" xfId="2316" xr:uid="{00000000-0005-0000-0000-0000F7090000}"/>
    <cellStyle name="40% - uthevingsfarge 1 29 2 3" xfId="4721" xr:uid="{00000000-0005-0000-0000-0000F8090000}"/>
    <cellStyle name="40% - uthevingsfarge 1 29 2_Balansetall" xfId="5443" xr:uid="{E1BEF5E0-D80E-42CC-8E06-11887171579A}"/>
    <cellStyle name="40% - uthevingsfarge 1 29 3" xfId="1194" xr:uid="{00000000-0005-0000-0000-0000FA090000}"/>
    <cellStyle name="40% - uthevingsfarge 1 29 3 2" xfId="4261" xr:uid="{00000000-0005-0000-0000-0000FB090000}"/>
    <cellStyle name="40% - uthevingsfarge 1 29 3_Balansetall" xfId="5444" xr:uid="{620B20F8-289B-4986-8C66-29626991A3C6}"/>
    <cellStyle name="40% - uthevingsfarge 1 29 4" xfId="2317" xr:uid="{00000000-0005-0000-0000-0000FC090000}"/>
    <cellStyle name="40% - uthevingsfarge 1 29 5" xfId="3801" xr:uid="{00000000-0005-0000-0000-0000FD090000}"/>
    <cellStyle name="40% - uthevingsfarge 1 29_Balansetall" xfId="5442" xr:uid="{9F709ACE-ABE7-499F-B905-44D48F9C3D78}"/>
    <cellStyle name="40% - uthevingsfarge 1 3" xfId="324" xr:uid="{00000000-0005-0000-0000-0000FF090000}"/>
    <cellStyle name="40% - uthevingsfarge 1 3 2" xfId="1280" xr:uid="{00000000-0005-0000-0000-0000000A0000}"/>
    <cellStyle name="40% - uthevingsfarge 1 3 2 2" xfId="2318" xr:uid="{00000000-0005-0000-0000-0000010A0000}"/>
    <cellStyle name="40% - uthevingsfarge 1 3 2 2 2" xfId="3201" xr:uid="{00000000-0005-0000-0000-0000020A0000}"/>
    <cellStyle name="40% - uthevingsfarge 1 3 2 3" xfId="2319" xr:uid="{00000000-0005-0000-0000-0000030A0000}"/>
    <cellStyle name="40% - uthevingsfarge 1 3 2 4" xfId="4359" xr:uid="{00000000-0005-0000-0000-0000040A0000}"/>
    <cellStyle name="40% - uthevingsfarge 1 3 2_Balansetall" xfId="5446" xr:uid="{A1059F89-37B0-495C-923A-70E25C5F1CE2}"/>
    <cellStyle name="40% - uthevingsfarge 1 3 3" xfId="832" xr:uid="{00000000-0005-0000-0000-0000060A0000}"/>
    <cellStyle name="40% - uthevingsfarge 1 3 3 2" xfId="2320" xr:uid="{00000000-0005-0000-0000-0000070A0000}"/>
    <cellStyle name="40% - uthevingsfarge 1 3 3 3" xfId="3899" xr:uid="{00000000-0005-0000-0000-0000080A0000}"/>
    <cellStyle name="40% - uthevingsfarge 1 3 3_Balansetall" xfId="5447" xr:uid="{C83E0915-7111-46B0-8104-8AA95CE932F7}"/>
    <cellStyle name="40% - uthevingsfarge 1 3 4" xfId="2321" xr:uid="{00000000-0005-0000-0000-00000A0A0000}"/>
    <cellStyle name="40% - uthevingsfarge 1 3 5" xfId="3439" xr:uid="{00000000-0005-0000-0000-00000B0A0000}"/>
    <cellStyle name="40% - uthevingsfarge 1 3_Balansetall" xfId="5445" xr:uid="{4FE7A333-DFD6-4B10-9969-1D7B53C46A79}"/>
    <cellStyle name="40% - uthevingsfarge 1 30" xfId="325" xr:uid="{00000000-0005-0000-0000-00000D0A0000}"/>
    <cellStyle name="40% - uthevingsfarge 1 30 2" xfId="1654" xr:uid="{00000000-0005-0000-0000-00000E0A0000}"/>
    <cellStyle name="40% - uthevingsfarge 1 30 2 2" xfId="2322" xr:uid="{00000000-0005-0000-0000-00000F0A0000}"/>
    <cellStyle name="40% - uthevingsfarge 1 30 2 3" xfId="4733" xr:uid="{00000000-0005-0000-0000-0000100A0000}"/>
    <cellStyle name="40% - uthevingsfarge 1 30 2_Balansetall" xfId="5449" xr:uid="{3EBF67BC-C8F0-4E7A-9348-206661BD68BB}"/>
    <cellStyle name="40% - uthevingsfarge 1 30 3" xfId="1206" xr:uid="{00000000-0005-0000-0000-0000120A0000}"/>
    <cellStyle name="40% - uthevingsfarge 1 30 3 2" xfId="4273" xr:uid="{00000000-0005-0000-0000-0000130A0000}"/>
    <cellStyle name="40% - uthevingsfarge 1 30 3_Balansetall" xfId="5450" xr:uid="{B7BAE098-0F53-4DD8-A664-5EB436E2DCF6}"/>
    <cellStyle name="40% - uthevingsfarge 1 30 4" xfId="2323" xr:uid="{00000000-0005-0000-0000-0000140A0000}"/>
    <cellStyle name="40% - uthevingsfarge 1 30 5" xfId="3813" xr:uid="{00000000-0005-0000-0000-0000150A0000}"/>
    <cellStyle name="40% - uthevingsfarge 1 30_Balansetall" xfId="5448" xr:uid="{7AA8BA7A-92CD-419F-8E60-D208C45E62B6}"/>
    <cellStyle name="40% - uthevingsfarge 1 31" xfId="326" xr:uid="{00000000-0005-0000-0000-0000170A0000}"/>
    <cellStyle name="40% - uthevingsfarge 1 31 2" xfId="1666" xr:uid="{00000000-0005-0000-0000-0000180A0000}"/>
    <cellStyle name="40% - uthevingsfarge 1 31 2 2" xfId="2324" xr:uid="{00000000-0005-0000-0000-0000190A0000}"/>
    <cellStyle name="40% - uthevingsfarge 1 31 2 3" xfId="4745" xr:uid="{00000000-0005-0000-0000-00001A0A0000}"/>
    <cellStyle name="40% - uthevingsfarge 1 31 2_Balansetall" xfId="5452" xr:uid="{5D0E877A-2ADF-4C94-A332-F0F5737550C5}"/>
    <cellStyle name="40% - uthevingsfarge 1 31 3" xfId="1218" xr:uid="{00000000-0005-0000-0000-00001C0A0000}"/>
    <cellStyle name="40% - uthevingsfarge 1 31 3 2" xfId="4285" xr:uid="{00000000-0005-0000-0000-00001D0A0000}"/>
    <cellStyle name="40% - uthevingsfarge 1 31 3_Balansetall" xfId="5453" xr:uid="{824B5F67-7EF5-4ABE-88AF-072FCA0AF9A2}"/>
    <cellStyle name="40% - uthevingsfarge 1 31 4" xfId="2325" xr:uid="{00000000-0005-0000-0000-00001E0A0000}"/>
    <cellStyle name="40% - uthevingsfarge 1 31 5" xfId="3825" xr:uid="{00000000-0005-0000-0000-00001F0A0000}"/>
    <cellStyle name="40% - uthevingsfarge 1 31_Balansetall" xfId="5451" xr:uid="{13AFF462-C385-4D9E-8FD4-C64013984BF9}"/>
    <cellStyle name="40% - uthevingsfarge 1 32" xfId="327" xr:uid="{00000000-0005-0000-0000-0000210A0000}"/>
    <cellStyle name="40% - uthevingsfarge 1 32 2" xfId="1675" xr:uid="{00000000-0005-0000-0000-0000220A0000}"/>
    <cellStyle name="40% - uthevingsfarge 1 32 2 2" xfId="2326" xr:uid="{00000000-0005-0000-0000-0000230A0000}"/>
    <cellStyle name="40% - uthevingsfarge 1 32 2 3" xfId="4754" xr:uid="{00000000-0005-0000-0000-0000240A0000}"/>
    <cellStyle name="40% - uthevingsfarge 1 32 2_Balansetall" xfId="5455" xr:uid="{56B6A217-FE8F-4001-879C-77D7AC920364}"/>
    <cellStyle name="40% - uthevingsfarge 1 32 3" xfId="1227" xr:uid="{00000000-0005-0000-0000-0000260A0000}"/>
    <cellStyle name="40% - uthevingsfarge 1 32 3 2" xfId="4294" xr:uid="{00000000-0005-0000-0000-0000270A0000}"/>
    <cellStyle name="40% - uthevingsfarge 1 32 3_Balansetall" xfId="5456" xr:uid="{E5E0ADDA-D8F1-4AE9-9C65-F8C2C0FABD98}"/>
    <cellStyle name="40% - uthevingsfarge 1 32 4" xfId="2327" xr:uid="{00000000-0005-0000-0000-0000280A0000}"/>
    <cellStyle name="40% - uthevingsfarge 1 32 5" xfId="3834" xr:uid="{00000000-0005-0000-0000-0000290A0000}"/>
    <cellStyle name="40% - uthevingsfarge 1 32_Balansetall" xfId="5454" xr:uid="{77ED6709-8ECE-4873-9E4D-02F407612601}"/>
    <cellStyle name="40% - uthevingsfarge 1 33" xfId="558" xr:uid="{00000000-0005-0000-0000-00002B0A0000}"/>
    <cellStyle name="40% - uthevingsfarge 1 33 2" xfId="1688" xr:uid="{00000000-0005-0000-0000-00002C0A0000}"/>
    <cellStyle name="40% - uthevingsfarge 1 33 2 2" xfId="2328" xr:uid="{00000000-0005-0000-0000-00002D0A0000}"/>
    <cellStyle name="40% - uthevingsfarge 1 33 2 3" xfId="4767" xr:uid="{00000000-0005-0000-0000-00002E0A0000}"/>
    <cellStyle name="40% - uthevingsfarge 1 33 2_Balansetall" xfId="5458" xr:uid="{A05E114F-DF4B-4316-B7FE-77904F284FBB}"/>
    <cellStyle name="40% - uthevingsfarge 1 33 3" xfId="1240" xr:uid="{00000000-0005-0000-0000-0000300A0000}"/>
    <cellStyle name="40% - uthevingsfarge 1 33 3 2" xfId="4307" xr:uid="{00000000-0005-0000-0000-0000310A0000}"/>
    <cellStyle name="40% - uthevingsfarge 1 33 3_Balansetall" xfId="5459" xr:uid="{623903EE-751D-45B5-8042-3EA99098187D}"/>
    <cellStyle name="40% - uthevingsfarge 1 33 4" xfId="2329" xr:uid="{00000000-0005-0000-0000-0000320A0000}"/>
    <cellStyle name="40% - uthevingsfarge 1 33 5" xfId="3847" xr:uid="{00000000-0005-0000-0000-0000330A0000}"/>
    <cellStyle name="40% - uthevingsfarge 1 33_Balansetall" xfId="5457" xr:uid="{CBDD5C22-98C8-4D5D-A083-24EFAF293A3B}"/>
    <cellStyle name="40% - uthevingsfarge 1 34" xfId="24" xr:uid="{00000000-0005-0000-0000-0000350A0000}"/>
    <cellStyle name="40% - uthevingsfarge 1 34 2" xfId="2330" xr:uid="{00000000-0005-0000-0000-0000360A0000}"/>
    <cellStyle name="40% - uthevingsfarge 1 34 2 2" xfId="3202" xr:uid="{00000000-0005-0000-0000-0000370A0000}"/>
    <cellStyle name="40% - uthevingsfarge 1 34 3" xfId="2331" xr:uid="{00000000-0005-0000-0000-0000380A0000}"/>
    <cellStyle name="40% - uthevingsfarge 1 34 4" xfId="4321" xr:uid="{00000000-0005-0000-0000-0000390A0000}"/>
    <cellStyle name="40% - uthevingsfarge 1 34_Balansetall" xfId="5460" xr:uid="{B5E85DC5-7262-49F2-B495-9A7329B91A16}"/>
    <cellStyle name="40% - uthevingsfarge 1 35" xfId="794" xr:uid="{00000000-0005-0000-0000-00003B0A0000}"/>
    <cellStyle name="40% - uthevingsfarge 1 35 2" xfId="2332" xr:uid="{00000000-0005-0000-0000-00003C0A0000}"/>
    <cellStyle name="40% - uthevingsfarge 1 35 2 2" xfId="3203" xr:uid="{00000000-0005-0000-0000-00003D0A0000}"/>
    <cellStyle name="40% - uthevingsfarge 1 35 3" xfId="2333" xr:uid="{00000000-0005-0000-0000-00003E0A0000}"/>
    <cellStyle name="40% - uthevingsfarge 1 35 4" xfId="3861" xr:uid="{00000000-0005-0000-0000-00003F0A0000}"/>
    <cellStyle name="40% - uthevingsfarge 1 35_Balansetall" xfId="5461" xr:uid="{A0726B21-D0E5-442B-8411-B6B5B1DEF6D7}"/>
    <cellStyle name="40% - uthevingsfarge 1 36" xfId="2334" xr:uid="{00000000-0005-0000-0000-0000410A0000}"/>
    <cellStyle name="40% - uthevingsfarge 1 36 2" xfId="2335" xr:uid="{00000000-0005-0000-0000-0000420A0000}"/>
    <cellStyle name="40% - uthevingsfarge 1 36 2 2" xfId="3205" xr:uid="{00000000-0005-0000-0000-0000430A0000}"/>
    <cellStyle name="40% - uthevingsfarge 1 36 3" xfId="3204" xr:uid="{00000000-0005-0000-0000-0000440A0000}"/>
    <cellStyle name="40% - uthevingsfarge 1 36_Note_1_og_2" xfId="2336" xr:uid="{00000000-0005-0000-0000-0000450A0000}"/>
    <cellStyle name="40% - uthevingsfarge 1 37" xfId="2337" xr:uid="{00000000-0005-0000-0000-0000460A0000}"/>
    <cellStyle name="40% - uthevingsfarge 1 37 2" xfId="3206" xr:uid="{00000000-0005-0000-0000-0000470A0000}"/>
    <cellStyle name="40% - uthevingsfarge 1 38" xfId="2338" xr:uid="{00000000-0005-0000-0000-0000480A0000}"/>
    <cellStyle name="40% - uthevingsfarge 1 39" xfId="2339" xr:uid="{00000000-0005-0000-0000-0000490A0000}"/>
    <cellStyle name="40% - uthevingsfarge 1 4" xfId="328" xr:uid="{00000000-0005-0000-0000-00004A0A0000}"/>
    <cellStyle name="40% - uthevingsfarge 1 4 2" xfId="1294" xr:uid="{00000000-0005-0000-0000-00004B0A0000}"/>
    <cellStyle name="40% - uthevingsfarge 1 4 2 2" xfId="2340" xr:uid="{00000000-0005-0000-0000-00004C0A0000}"/>
    <cellStyle name="40% - uthevingsfarge 1 4 2 2 2" xfId="3207" xr:uid="{00000000-0005-0000-0000-00004D0A0000}"/>
    <cellStyle name="40% - uthevingsfarge 1 4 2 3" xfId="2341" xr:uid="{00000000-0005-0000-0000-00004E0A0000}"/>
    <cellStyle name="40% - uthevingsfarge 1 4 2 4" xfId="4373" xr:uid="{00000000-0005-0000-0000-00004F0A0000}"/>
    <cellStyle name="40% - uthevingsfarge 1 4 2_Balansetall" xfId="5463" xr:uid="{E08950FE-859F-47A5-93D8-CEE644C4CE34}"/>
    <cellStyle name="40% - uthevingsfarge 1 4 3" xfId="846" xr:uid="{00000000-0005-0000-0000-0000510A0000}"/>
    <cellStyle name="40% - uthevingsfarge 1 4 3 2" xfId="2342" xr:uid="{00000000-0005-0000-0000-0000520A0000}"/>
    <cellStyle name="40% - uthevingsfarge 1 4 3 3" xfId="3913" xr:uid="{00000000-0005-0000-0000-0000530A0000}"/>
    <cellStyle name="40% - uthevingsfarge 1 4 3_Balansetall" xfId="5464" xr:uid="{83B98981-EA4E-49EE-A27E-B31640884E58}"/>
    <cellStyle name="40% - uthevingsfarge 1 4 4" xfId="2343" xr:uid="{00000000-0005-0000-0000-0000550A0000}"/>
    <cellStyle name="40% - uthevingsfarge 1 4 5" xfId="3453" xr:uid="{00000000-0005-0000-0000-0000560A0000}"/>
    <cellStyle name="40% - uthevingsfarge 1 4_Balansetall" xfId="5462" xr:uid="{B86B0E71-5A4E-4790-8854-2D8680D7F900}"/>
    <cellStyle name="40% - uthevingsfarge 1 40" xfId="3401" xr:uid="{00000000-0005-0000-0000-0000580A0000}"/>
    <cellStyle name="40% - uthevingsfarge 1 5" xfId="329" xr:uid="{00000000-0005-0000-0000-0000590A0000}"/>
    <cellStyle name="40% - uthevingsfarge 1 5 2" xfId="1308" xr:uid="{00000000-0005-0000-0000-00005A0A0000}"/>
    <cellStyle name="40% - uthevingsfarge 1 5 2 2" xfId="2344" xr:uid="{00000000-0005-0000-0000-00005B0A0000}"/>
    <cellStyle name="40% - uthevingsfarge 1 5 2 2 2" xfId="3208" xr:uid="{00000000-0005-0000-0000-00005C0A0000}"/>
    <cellStyle name="40% - uthevingsfarge 1 5 2 3" xfId="2345" xr:uid="{00000000-0005-0000-0000-00005D0A0000}"/>
    <cellStyle name="40% - uthevingsfarge 1 5 2 4" xfId="4387" xr:uid="{00000000-0005-0000-0000-00005E0A0000}"/>
    <cellStyle name="40% - uthevingsfarge 1 5 2_Balansetall" xfId="5466" xr:uid="{60A4C506-7643-4635-8F3A-564F48B16781}"/>
    <cellStyle name="40% - uthevingsfarge 1 5 3" xfId="860" xr:uid="{00000000-0005-0000-0000-0000600A0000}"/>
    <cellStyle name="40% - uthevingsfarge 1 5 3 2" xfId="2346" xr:uid="{00000000-0005-0000-0000-0000610A0000}"/>
    <cellStyle name="40% - uthevingsfarge 1 5 3 3" xfId="3927" xr:uid="{00000000-0005-0000-0000-0000620A0000}"/>
    <cellStyle name="40% - uthevingsfarge 1 5 3_Balansetall" xfId="5467" xr:uid="{65840BE1-C2C8-4969-843C-F04E5B7C8450}"/>
    <cellStyle name="40% - uthevingsfarge 1 5 4" xfId="2347" xr:uid="{00000000-0005-0000-0000-0000640A0000}"/>
    <cellStyle name="40% - uthevingsfarge 1 5 5" xfId="3467" xr:uid="{00000000-0005-0000-0000-0000650A0000}"/>
    <cellStyle name="40% - uthevingsfarge 1 5_Balansetall" xfId="5465" xr:uid="{FFCB9C25-8E3A-4334-883E-E4AFB25300B7}"/>
    <cellStyle name="40% - uthevingsfarge 1 6" xfId="330" xr:uid="{00000000-0005-0000-0000-0000670A0000}"/>
    <cellStyle name="40% - uthevingsfarge 1 6 2" xfId="1322" xr:uid="{00000000-0005-0000-0000-0000680A0000}"/>
    <cellStyle name="40% - uthevingsfarge 1 6 2 2" xfId="2348" xr:uid="{00000000-0005-0000-0000-0000690A0000}"/>
    <cellStyle name="40% - uthevingsfarge 1 6 2 2 2" xfId="3209" xr:uid="{00000000-0005-0000-0000-00006A0A0000}"/>
    <cellStyle name="40% - uthevingsfarge 1 6 2 3" xfId="2349" xr:uid="{00000000-0005-0000-0000-00006B0A0000}"/>
    <cellStyle name="40% - uthevingsfarge 1 6 2 4" xfId="4401" xr:uid="{00000000-0005-0000-0000-00006C0A0000}"/>
    <cellStyle name="40% - uthevingsfarge 1 6 2_Balansetall" xfId="5469" xr:uid="{C8BB3AB5-3161-45B6-B2B2-E6347A04E6FB}"/>
    <cellStyle name="40% - uthevingsfarge 1 6 3" xfId="874" xr:uid="{00000000-0005-0000-0000-00006E0A0000}"/>
    <cellStyle name="40% - uthevingsfarge 1 6 3 2" xfId="2350" xr:uid="{00000000-0005-0000-0000-00006F0A0000}"/>
    <cellStyle name="40% - uthevingsfarge 1 6 3 3" xfId="3941" xr:uid="{00000000-0005-0000-0000-0000700A0000}"/>
    <cellStyle name="40% - uthevingsfarge 1 6 3_Balansetall" xfId="5470" xr:uid="{EF8BF388-F569-49B4-B111-636C1888F295}"/>
    <cellStyle name="40% - uthevingsfarge 1 6 4" xfId="2351" xr:uid="{00000000-0005-0000-0000-0000720A0000}"/>
    <cellStyle name="40% - uthevingsfarge 1 6 5" xfId="3481" xr:uid="{00000000-0005-0000-0000-0000730A0000}"/>
    <cellStyle name="40% - uthevingsfarge 1 6_Balansetall" xfId="5468" xr:uid="{95A73385-D85E-4A27-91F6-95F3E9F7EAA1}"/>
    <cellStyle name="40% - uthevingsfarge 1 7" xfId="331" xr:uid="{00000000-0005-0000-0000-0000750A0000}"/>
    <cellStyle name="40% - uthevingsfarge 1 7 2" xfId="1335" xr:uid="{00000000-0005-0000-0000-0000760A0000}"/>
    <cellStyle name="40% - uthevingsfarge 1 7 2 2" xfId="2352" xr:uid="{00000000-0005-0000-0000-0000770A0000}"/>
    <cellStyle name="40% - uthevingsfarge 1 7 2 2 2" xfId="3210" xr:uid="{00000000-0005-0000-0000-0000780A0000}"/>
    <cellStyle name="40% - uthevingsfarge 1 7 2 3" xfId="2353" xr:uid="{00000000-0005-0000-0000-0000790A0000}"/>
    <cellStyle name="40% - uthevingsfarge 1 7 2 4" xfId="4414" xr:uid="{00000000-0005-0000-0000-00007A0A0000}"/>
    <cellStyle name="40% - uthevingsfarge 1 7 2_Balansetall" xfId="5472" xr:uid="{3FE8BDC3-81B0-477A-9323-274619A12B6B}"/>
    <cellStyle name="40% - uthevingsfarge 1 7 3" xfId="887" xr:uid="{00000000-0005-0000-0000-00007C0A0000}"/>
    <cellStyle name="40% - uthevingsfarge 1 7 3 2" xfId="2354" xr:uid="{00000000-0005-0000-0000-00007D0A0000}"/>
    <cellStyle name="40% - uthevingsfarge 1 7 3 3" xfId="3954" xr:uid="{00000000-0005-0000-0000-00007E0A0000}"/>
    <cellStyle name="40% - uthevingsfarge 1 7 3_Balansetall" xfId="5473" xr:uid="{5958EAEB-6336-4217-B3D0-6AB1222C38E9}"/>
    <cellStyle name="40% - uthevingsfarge 1 7 4" xfId="2355" xr:uid="{00000000-0005-0000-0000-0000800A0000}"/>
    <cellStyle name="40% - uthevingsfarge 1 7 5" xfId="3494" xr:uid="{00000000-0005-0000-0000-0000810A0000}"/>
    <cellStyle name="40% - uthevingsfarge 1 7_Balansetall" xfId="5471" xr:uid="{922D25A5-65C4-4C95-B5A8-FD44B8D141A8}"/>
    <cellStyle name="40% - uthevingsfarge 1 8" xfId="332" xr:uid="{00000000-0005-0000-0000-0000830A0000}"/>
    <cellStyle name="40% - uthevingsfarge 1 8 2" xfId="1348" xr:uid="{00000000-0005-0000-0000-0000840A0000}"/>
    <cellStyle name="40% - uthevingsfarge 1 8 2 2" xfId="2356" xr:uid="{00000000-0005-0000-0000-0000850A0000}"/>
    <cellStyle name="40% - uthevingsfarge 1 8 2 2 2" xfId="3211" xr:uid="{00000000-0005-0000-0000-0000860A0000}"/>
    <cellStyle name="40% - uthevingsfarge 1 8 2 3" xfId="2357" xr:uid="{00000000-0005-0000-0000-0000870A0000}"/>
    <cellStyle name="40% - uthevingsfarge 1 8 2 4" xfId="4427" xr:uid="{00000000-0005-0000-0000-0000880A0000}"/>
    <cellStyle name="40% - uthevingsfarge 1 8 2_Balansetall" xfId="5475" xr:uid="{39F86475-ECAD-4882-9C34-301A9BD339DE}"/>
    <cellStyle name="40% - uthevingsfarge 1 8 3" xfId="900" xr:uid="{00000000-0005-0000-0000-00008A0A0000}"/>
    <cellStyle name="40% - uthevingsfarge 1 8 3 2" xfId="2358" xr:uid="{00000000-0005-0000-0000-00008B0A0000}"/>
    <cellStyle name="40% - uthevingsfarge 1 8 3 3" xfId="3967" xr:uid="{00000000-0005-0000-0000-00008C0A0000}"/>
    <cellStyle name="40% - uthevingsfarge 1 8 3_Balansetall" xfId="5476" xr:uid="{7BE06ECB-FA21-4900-9159-768A88051485}"/>
    <cellStyle name="40% - uthevingsfarge 1 8 4" xfId="2359" xr:uid="{00000000-0005-0000-0000-00008E0A0000}"/>
    <cellStyle name="40% - uthevingsfarge 1 8 5" xfId="3507" xr:uid="{00000000-0005-0000-0000-00008F0A0000}"/>
    <cellStyle name="40% - uthevingsfarge 1 8_Balansetall" xfId="5474" xr:uid="{55376100-3FBC-445A-B2A7-95744FF10C12}"/>
    <cellStyle name="40% - uthevingsfarge 1 9" xfId="333" xr:uid="{00000000-0005-0000-0000-0000910A0000}"/>
    <cellStyle name="40% - uthevingsfarge 1 9 2" xfId="1360" xr:uid="{00000000-0005-0000-0000-0000920A0000}"/>
    <cellStyle name="40% - uthevingsfarge 1 9 2 2" xfId="2360" xr:uid="{00000000-0005-0000-0000-0000930A0000}"/>
    <cellStyle name="40% - uthevingsfarge 1 9 2 2 2" xfId="3212" xr:uid="{00000000-0005-0000-0000-0000940A0000}"/>
    <cellStyle name="40% - uthevingsfarge 1 9 2 3" xfId="2361" xr:uid="{00000000-0005-0000-0000-0000950A0000}"/>
    <cellStyle name="40% - uthevingsfarge 1 9 2 4" xfId="4439" xr:uid="{00000000-0005-0000-0000-0000960A0000}"/>
    <cellStyle name="40% - uthevingsfarge 1 9 2_Balansetall" xfId="5478" xr:uid="{C82F8C49-6EBD-4158-9A30-FF747D643752}"/>
    <cellStyle name="40% - uthevingsfarge 1 9 3" xfId="912" xr:uid="{00000000-0005-0000-0000-0000980A0000}"/>
    <cellStyle name="40% - uthevingsfarge 1 9 3 2" xfId="2362" xr:uid="{00000000-0005-0000-0000-0000990A0000}"/>
    <cellStyle name="40% - uthevingsfarge 1 9 3 3" xfId="3979" xr:uid="{00000000-0005-0000-0000-00009A0A0000}"/>
    <cellStyle name="40% - uthevingsfarge 1 9 3_Balansetall" xfId="5479" xr:uid="{BE1D78E6-1DAF-4967-A5E5-064072801451}"/>
    <cellStyle name="40% - uthevingsfarge 1 9 4" xfId="2363" xr:uid="{00000000-0005-0000-0000-00009C0A0000}"/>
    <cellStyle name="40% - uthevingsfarge 1 9 5" xfId="3519" xr:uid="{00000000-0005-0000-0000-00009D0A0000}"/>
    <cellStyle name="40% - uthevingsfarge 1 9_Balansetall" xfId="5477" xr:uid="{4A8D9AE5-A620-405B-B6E3-E0E337BAC902}"/>
    <cellStyle name="40% - uthevingsfarge 1_Balansetall" xfId="5381" xr:uid="{D84CDFD0-F151-42B5-A8F3-C4D5221C6FE6}"/>
    <cellStyle name="40% - uthevingsfarge 2" xfId="753" xr:uid="{00000000-0005-0000-0000-0000A00A0000}"/>
    <cellStyle name="40% - uthevingsfarge 2 10" xfId="334" xr:uid="{00000000-0005-0000-0000-0000A10A0000}"/>
    <cellStyle name="40% - uthevingsfarge 2 10 2" xfId="1371" xr:uid="{00000000-0005-0000-0000-0000A20A0000}"/>
    <cellStyle name="40% - uthevingsfarge 2 10 2 2" xfId="2364" xr:uid="{00000000-0005-0000-0000-0000A30A0000}"/>
    <cellStyle name="40% - uthevingsfarge 2 10 2 2 2" xfId="3213" xr:uid="{00000000-0005-0000-0000-0000A40A0000}"/>
    <cellStyle name="40% - uthevingsfarge 2 10 2 3" xfId="2365" xr:uid="{00000000-0005-0000-0000-0000A50A0000}"/>
    <cellStyle name="40% - uthevingsfarge 2 10 2 4" xfId="4450" xr:uid="{00000000-0005-0000-0000-0000A60A0000}"/>
    <cellStyle name="40% - uthevingsfarge 2 10 2_Balansetall" xfId="5482" xr:uid="{93574D54-89F2-40BA-9759-8C0F2646C40B}"/>
    <cellStyle name="40% - uthevingsfarge 2 10 3" xfId="923" xr:uid="{00000000-0005-0000-0000-0000A80A0000}"/>
    <cellStyle name="40% - uthevingsfarge 2 10 3 2" xfId="2366" xr:uid="{00000000-0005-0000-0000-0000A90A0000}"/>
    <cellStyle name="40% - uthevingsfarge 2 10 3 3" xfId="3990" xr:uid="{00000000-0005-0000-0000-0000AA0A0000}"/>
    <cellStyle name="40% - uthevingsfarge 2 10 3_Balansetall" xfId="5483" xr:uid="{CBF4CC18-7459-4C3A-BEE8-C8D35AAE2C85}"/>
    <cellStyle name="40% - uthevingsfarge 2 10 4" xfId="2367" xr:uid="{00000000-0005-0000-0000-0000AC0A0000}"/>
    <cellStyle name="40% - uthevingsfarge 2 10 5" xfId="3530" xr:uid="{00000000-0005-0000-0000-0000AD0A0000}"/>
    <cellStyle name="40% - uthevingsfarge 2 10_Balansetall" xfId="5481" xr:uid="{18526E8D-6F68-4208-B654-1773A503F080}"/>
    <cellStyle name="40% - uthevingsfarge 2 11" xfId="335" xr:uid="{00000000-0005-0000-0000-0000AF0A0000}"/>
    <cellStyle name="40% - uthevingsfarge 2 11 2" xfId="1380" xr:uid="{00000000-0005-0000-0000-0000B00A0000}"/>
    <cellStyle name="40% - uthevingsfarge 2 11 2 2" xfId="2368" xr:uid="{00000000-0005-0000-0000-0000B10A0000}"/>
    <cellStyle name="40% - uthevingsfarge 2 11 2 3" xfId="4459" xr:uid="{00000000-0005-0000-0000-0000B20A0000}"/>
    <cellStyle name="40% - uthevingsfarge 2 11 2_Balansetall" xfId="5485" xr:uid="{8748B405-A9AB-4DEB-B619-7E60C7A75E18}"/>
    <cellStyle name="40% - uthevingsfarge 2 11 3" xfId="932" xr:uid="{00000000-0005-0000-0000-0000B40A0000}"/>
    <cellStyle name="40% - uthevingsfarge 2 11 3 2" xfId="3999" xr:uid="{00000000-0005-0000-0000-0000B50A0000}"/>
    <cellStyle name="40% - uthevingsfarge 2 11 3_Balansetall" xfId="5486" xr:uid="{ECA2BA0B-3A21-4F97-A175-3F91F784A51A}"/>
    <cellStyle name="40% - uthevingsfarge 2 11 4" xfId="2369" xr:uid="{00000000-0005-0000-0000-0000B60A0000}"/>
    <cellStyle name="40% - uthevingsfarge 2 11 5" xfId="3539" xr:uid="{00000000-0005-0000-0000-0000B70A0000}"/>
    <cellStyle name="40% - uthevingsfarge 2 11_Balansetall" xfId="5484" xr:uid="{D2712883-3F93-42A9-A9B1-EAA6FD268D1F}"/>
    <cellStyle name="40% - uthevingsfarge 2 12" xfId="336" xr:uid="{00000000-0005-0000-0000-0000B90A0000}"/>
    <cellStyle name="40% - uthevingsfarge 2 12 2" xfId="1396" xr:uid="{00000000-0005-0000-0000-0000BA0A0000}"/>
    <cellStyle name="40% - uthevingsfarge 2 12 2 2" xfId="2370" xr:uid="{00000000-0005-0000-0000-0000BB0A0000}"/>
    <cellStyle name="40% - uthevingsfarge 2 12 2 3" xfId="4475" xr:uid="{00000000-0005-0000-0000-0000BC0A0000}"/>
    <cellStyle name="40% - uthevingsfarge 2 12 2_Balansetall" xfId="5488" xr:uid="{52790ADA-8564-46AF-86F8-0BE0071739EF}"/>
    <cellStyle name="40% - uthevingsfarge 2 12 3" xfId="948" xr:uid="{00000000-0005-0000-0000-0000BE0A0000}"/>
    <cellStyle name="40% - uthevingsfarge 2 12 3 2" xfId="4015" xr:uid="{00000000-0005-0000-0000-0000BF0A0000}"/>
    <cellStyle name="40% - uthevingsfarge 2 12 3_Balansetall" xfId="5489" xr:uid="{187299C6-0F6D-401E-8130-E98B979DCD33}"/>
    <cellStyle name="40% - uthevingsfarge 2 12 4" xfId="2371" xr:uid="{00000000-0005-0000-0000-0000C00A0000}"/>
    <cellStyle name="40% - uthevingsfarge 2 12 5" xfId="3555" xr:uid="{00000000-0005-0000-0000-0000C10A0000}"/>
    <cellStyle name="40% - uthevingsfarge 2 12_Balansetall" xfId="5487" xr:uid="{81BB447E-7B47-4DDF-AF00-DC8BCE2C88A4}"/>
    <cellStyle name="40% - uthevingsfarge 2 13" xfId="337" xr:uid="{00000000-0005-0000-0000-0000C30A0000}"/>
    <cellStyle name="40% - uthevingsfarge 2 13 2" xfId="1421" xr:uid="{00000000-0005-0000-0000-0000C40A0000}"/>
    <cellStyle name="40% - uthevingsfarge 2 13 2 2" xfId="2372" xr:uid="{00000000-0005-0000-0000-0000C50A0000}"/>
    <cellStyle name="40% - uthevingsfarge 2 13 2 3" xfId="4500" xr:uid="{00000000-0005-0000-0000-0000C60A0000}"/>
    <cellStyle name="40% - uthevingsfarge 2 13 2_Balansetall" xfId="5491" xr:uid="{58EDD01E-780D-45BD-818A-E3312D2D354E}"/>
    <cellStyle name="40% - uthevingsfarge 2 13 3" xfId="973" xr:uid="{00000000-0005-0000-0000-0000C80A0000}"/>
    <cellStyle name="40% - uthevingsfarge 2 13 3 2" xfId="4040" xr:uid="{00000000-0005-0000-0000-0000C90A0000}"/>
    <cellStyle name="40% - uthevingsfarge 2 13 3_Balansetall" xfId="5492" xr:uid="{206FC311-9D1F-4AA4-9AE0-936AB870ED12}"/>
    <cellStyle name="40% - uthevingsfarge 2 13 4" xfId="2373" xr:uid="{00000000-0005-0000-0000-0000CA0A0000}"/>
    <cellStyle name="40% - uthevingsfarge 2 13 5" xfId="3580" xr:uid="{00000000-0005-0000-0000-0000CB0A0000}"/>
    <cellStyle name="40% - uthevingsfarge 2 13_Balansetall" xfId="5490" xr:uid="{C846ABB5-299E-4DA2-BC78-577D57C7DE3F}"/>
    <cellStyle name="40% - uthevingsfarge 2 14" xfId="338" xr:uid="{00000000-0005-0000-0000-0000CD0A0000}"/>
    <cellStyle name="40% - uthevingsfarge 2 14 2" xfId="1435" xr:uid="{00000000-0005-0000-0000-0000CE0A0000}"/>
    <cellStyle name="40% - uthevingsfarge 2 14 2 2" xfId="2374" xr:uid="{00000000-0005-0000-0000-0000CF0A0000}"/>
    <cellStyle name="40% - uthevingsfarge 2 14 2 3" xfId="4514" xr:uid="{00000000-0005-0000-0000-0000D00A0000}"/>
    <cellStyle name="40% - uthevingsfarge 2 14 2_Balansetall" xfId="5494" xr:uid="{31F7399A-E4F5-4B5E-85B2-220D478AE297}"/>
    <cellStyle name="40% - uthevingsfarge 2 14 3" xfId="987" xr:uid="{00000000-0005-0000-0000-0000D20A0000}"/>
    <cellStyle name="40% - uthevingsfarge 2 14 3 2" xfId="4054" xr:uid="{00000000-0005-0000-0000-0000D30A0000}"/>
    <cellStyle name="40% - uthevingsfarge 2 14 3_Balansetall" xfId="5495" xr:uid="{21A7FE47-9F82-4140-A088-D3CB597B793A}"/>
    <cellStyle name="40% - uthevingsfarge 2 14 4" xfId="2375" xr:uid="{00000000-0005-0000-0000-0000D40A0000}"/>
    <cellStyle name="40% - uthevingsfarge 2 14 5" xfId="3594" xr:uid="{00000000-0005-0000-0000-0000D50A0000}"/>
    <cellStyle name="40% - uthevingsfarge 2 14_Balansetall" xfId="5493" xr:uid="{A5A2AF71-26FE-44BE-86A0-7498771BE99F}"/>
    <cellStyle name="40% - uthevingsfarge 2 15" xfId="339" xr:uid="{00000000-0005-0000-0000-0000D70A0000}"/>
    <cellStyle name="40% - uthevingsfarge 2 15 2" xfId="1449" xr:uid="{00000000-0005-0000-0000-0000D80A0000}"/>
    <cellStyle name="40% - uthevingsfarge 2 15 2 2" xfId="2376" xr:uid="{00000000-0005-0000-0000-0000D90A0000}"/>
    <cellStyle name="40% - uthevingsfarge 2 15 2 3" xfId="4528" xr:uid="{00000000-0005-0000-0000-0000DA0A0000}"/>
    <cellStyle name="40% - uthevingsfarge 2 15 2_Balansetall" xfId="5497" xr:uid="{8F20BE90-BAEE-443A-92A8-63B314AFCA55}"/>
    <cellStyle name="40% - uthevingsfarge 2 15 3" xfId="1001" xr:uid="{00000000-0005-0000-0000-0000DC0A0000}"/>
    <cellStyle name="40% - uthevingsfarge 2 15 3 2" xfId="4068" xr:uid="{00000000-0005-0000-0000-0000DD0A0000}"/>
    <cellStyle name="40% - uthevingsfarge 2 15 3_Balansetall" xfId="5498" xr:uid="{41CE45FF-DFC8-45C7-9124-0991DDE2391F}"/>
    <cellStyle name="40% - uthevingsfarge 2 15 4" xfId="2377" xr:uid="{00000000-0005-0000-0000-0000DE0A0000}"/>
    <cellStyle name="40% - uthevingsfarge 2 15 5" xfId="3608" xr:uid="{00000000-0005-0000-0000-0000DF0A0000}"/>
    <cellStyle name="40% - uthevingsfarge 2 15_Balansetall" xfId="5496" xr:uid="{00629675-41B1-491A-9A16-25ACFE6CA6B5}"/>
    <cellStyle name="40% - uthevingsfarge 2 16" xfId="340" xr:uid="{00000000-0005-0000-0000-0000E10A0000}"/>
    <cellStyle name="40% - uthevingsfarge 2 16 2" xfId="1463" xr:uid="{00000000-0005-0000-0000-0000E20A0000}"/>
    <cellStyle name="40% - uthevingsfarge 2 16 2 2" xfId="2378" xr:uid="{00000000-0005-0000-0000-0000E30A0000}"/>
    <cellStyle name="40% - uthevingsfarge 2 16 2 3" xfId="4542" xr:uid="{00000000-0005-0000-0000-0000E40A0000}"/>
    <cellStyle name="40% - uthevingsfarge 2 16 2_Balansetall" xfId="5500" xr:uid="{4BFD9068-7A1C-455C-A68C-846A844DF1CD}"/>
    <cellStyle name="40% - uthevingsfarge 2 16 3" xfId="1015" xr:uid="{00000000-0005-0000-0000-0000E60A0000}"/>
    <cellStyle name="40% - uthevingsfarge 2 16 3 2" xfId="4082" xr:uid="{00000000-0005-0000-0000-0000E70A0000}"/>
    <cellStyle name="40% - uthevingsfarge 2 16 3_Balansetall" xfId="5501" xr:uid="{2D630899-3962-4C78-B1D4-B0E4CBFA76E9}"/>
    <cellStyle name="40% - uthevingsfarge 2 16 4" xfId="2379" xr:uid="{00000000-0005-0000-0000-0000E80A0000}"/>
    <cellStyle name="40% - uthevingsfarge 2 16 5" xfId="3622" xr:uid="{00000000-0005-0000-0000-0000E90A0000}"/>
    <cellStyle name="40% - uthevingsfarge 2 16_Balansetall" xfId="5499" xr:uid="{CD8CFC09-A1D4-461A-BD3F-471507424996}"/>
    <cellStyle name="40% - uthevingsfarge 2 17" xfId="341" xr:uid="{00000000-0005-0000-0000-0000EB0A0000}"/>
    <cellStyle name="40% - uthevingsfarge 2 17 2" xfId="1477" xr:uid="{00000000-0005-0000-0000-0000EC0A0000}"/>
    <cellStyle name="40% - uthevingsfarge 2 17 2 2" xfId="2380" xr:uid="{00000000-0005-0000-0000-0000ED0A0000}"/>
    <cellStyle name="40% - uthevingsfarge 2 17 2 3" xfId="4556" xr:uid="{00000000-0005-0000-0000-0000EE0A0000}"/>
    <cellStyle name="40% - uthevingsfarge 2 17 2_Balansetall" xfId="5503" xr:uid="{BF887850-2940-4FF5-8589-DBD581A636C8}"/>
    <cellStyle name="40% - uthevingsfarge 2 17 3" xfId="1029" xr:uid="{00000000-0005-0000-0000-0000F00A0000}"/>
    <cellStyle name="40% - uthevingsfarge 2 17 3 2" xfId="4096" xr:uid="{00000000-0005-0000-0000-0000F10A0000}"/>
    <cellStyle name="40% - uthevingsfarge 2 17 3_Balansetall" xfId="5504" xr:uid="{7ED9B257-3A9C-475D-B676-D0D3224D7C36}"/>
    <cellStyle name="40% - uthevingsfarge 2 17 4" xfId="2381" xr:uid="{00000000-0005-0000-0000-0000F20A0000}"/>
    <cellStyle name="40% - uthevingsfarge 2 17 5" xfId="3636" xr:uid="{00000000-0005-0000-0000-0000F30A0000}"/>
    <cellStyle name="40% - uthevingsfarge 2 17_Balansetall" xfId="5502" xr:uid="{6AC0CA94-9F79-4DA8-A7D6-C6C3BC874C89}"/>
    <cellStyle name="40% - uthevingsfarge 2 18" xfId="342" xr:uid="{00000000-0005-0000-0000-0000F50A0000}"/>
    <cellStyle name="40% - uthevingsfarge 2 18 2" xfId="1489" xr:uid="{00000000-0005-0000-0000-0000F60A0000}"/>
    <cellStyle name="40% - uthevingsfarge 2 18 2 2" xfId="2382" xr:uid="{00000000-0005-0000-0000-0000F70A0000}"/>
    <cellStyle name="40% - uthevingsfarge 2 18 2 3" xfId="4568" xr:uid="{00000000-0005-0000-0000-0000F80A0000}"/>
    <cellStyle name="40% - uthevingsfarge 2 18 2_Balansetall" xfId="5506" xr:uid="{08507059-0DA9-4BB3-A580-1249670B1884}"/>
    <cellStyle name="40% - uthevingsfarge 2 18 3" xfId="1041" xr:uid="{00000000-0005-0000-0000-0000FA0A0000}"/>
    <cellStyle name="40% - uthevingsfarge 2 18 3 2" xfId="4108" xr:uid="{00000000-0005-0000-0000-0000FB0A0000}"/>
    <cellStyle name="40% - uthevingsfarge 2 18 3_Balansetall" xfId="5507" xr:uid="{38A18CD0-CC34-445C-B83E-8D1681DE9B97}"/>
    <cellStyle name="40% - uthevingsfarge 2 18 4" xfId="2383" xr:uid="{00000000-0005-0000-0000-0000FC0A0000}"/>
    <cellStyle name="40% - uthevingsfarge 2 18 5" xfId="3648" xr:uid="{00000000-0005-0000-0000-0000FD0A0000}"/>
    <cellStyle name="40% - uthevingsfarge 2 18_Balansetall" xfId="5505" xr:uid="{08752BD1-6A01-432B-8E9A-821B11DFB07E}"/>
    <cellStyle name="40% - uthevingsfarge 2 19" xfId="343" xr:uid="{00000000-0005-0000-0000-0000FF0A0000}"/>
    <cellStyle name="40% - uthevingsfarge 2 19 2" xfId="1460" xr:uid="{00000000-0005-0000-0000-0000000B0000}"/>
    <cellStyle name="40% - uthevingsfarge 2 19 2 2" xfId="2384" xr:uid="{00000000-0005-0000-0000-0000010B0000}"/>
    <cellStyle name="40% - uthevingsfarge 2 19 2 3" xfId="4539" xr:uid="{00000000-0005-0000-0000-0000020B0000}"/>
    <cellStyle name="40% - uthevingsfarge 2 19 2_Balansetall" xfId="5509" xr:uid="{4C2E05A5-8355-4480-8CFA-63850BD1ED6C}"/>
    <cellStyle name="40% - uthevingsfarge 2 19 3" xfId="1012" xr:uid="{00000000-0005-0000-0000-0000040B0000}"/>
    <cellStyle name="40% - uthevingsfarge 2 19 3 2" xfId="4079" xr:uid="{00000000-0005-0000-0000-0000050B0000}"/>
    <cellStyle name="40% - uthevingsfarge 2 19 3_Balansetall" xfId="5510" xr:uid="{36949EEB-BDCE-4EDD-B963-FEA01822BDE4}"/>
    <cellStyle name="40% - uthevingsfarge 2 19 4" xfId="2385" xr:uid="{00000000-0005-0000-0000-0000060B0000}"/>
    <cellStyle name="40% - uthevingsfarge 2 19 5" xfId="3619" xr:uid="{00000000-0005-0000-0000-0000070B0000}"/>
    <cellStyle name="40% - uthevingsfarge 2 19_Balansetall" xfId="5508" xr:uid="{A5EDEA70-4416-45D1-BBBB-23804B98CB2E}"/>
    <cellStyle name="40% - uthevingsfarge 2 2" xfId="344" xr:uid="{00000000-0005-0000-0000-0000090B0000}"/>
    <cellStyle name="40% - uthevingsfarge 2 2 2" xfId="1255" xr:uid="{00000000-0005-0000-0000-00000A0B0000}"/>
    <cellStyle name="40% - uthevingsfarge 2 2 2 2" xfId="2386" xr:uid="{00000000-0005-0000-0000-00000B0B0000}"/>
    <cellStyle name="40% - uthevingsfarge 2 2 2 2 2" xfId="3214" xr:uid="{00000000-0005-0000-0000-00000C0B0000}"/>
    <cellStyle name="40% - uthevingsfarge 2 2 2 3" xfId="2387" xr:uid="{00000000-0005-0000-0000-00000D0B0000}"/>
    <cellStyle name="40% - uthevingsfarge 2 2 2 4" xfId="4334" xr:uid="{00000000-0005-0000-0000-00000E0B0000}"/>
    <cellStyle name="40% - uthevingsfarge 2 2 2_Balansetall" xfId="5512" xr:uid="{12ECEC39-9F6F-43A0-9FD8-54FC36187905}"/>
    <cellStyle name="40% - uthevingsfarge 2 2 3" xfId="807" xr:uid="{00000000-0005-0000-0000-0000100B0000}"/>
    <cellStyle name="40% - uthevingsfarge 2 2 3 2" xfId="2388" xr:uid="{00000000-0005-0000-0000-0000110B0000}"/>
    <cellStyle name="40% - uthevingsfarge 2 2 3 3" xfId="3874" xr:uid="{00000000-0005-0000-0000-0000120B0000}"/>
    <cellStyle name="40% - uthevingsfarge 2 2 3_Balansetall" xfId="5513" xr:uid="{85CB62EC-6C77-4976-A653-59A59697C61F}"/>
    <cellStyle name="40% - uthevingsfarge 2 2 4" xfId="2389" xr:uid="{00000000-0005-0000-0000-0000140B0000}"/>
    <cellStyle name="40% - uthevingsfarge 2 2 5" xfId="3414" xr:uid="{00000000-0005-0000-0000-0000150B0000}"/>
    <cellStyle name="40% - uthevingsfarge 2 2_Balansetall" xfId="5511" xr:uid="{0211D0A2-BD24-4CEC-9937-D6C821D31A8D}"/>
    <cellStyle name="40% - uthevingsfarge 2 20" xfId="345" xr:uid="{00000000-0005-0000-0000-0000170B0000}"/>
    <cellStyle name="40% - uthevingsfarge 2 20 2" xfId="1513" xr:uid="{00000000-0005-0000-0000-0000180B0000}"/>
    <cellStyle name="40% - uthevingsfarge 2 20 2 2" xfId="2390" xr:uid="{00000000-0005-0000-0000-0000190B0000}"/>
    <cellStyle name="40% - uthevingsfarge 2 20 2 3" xfId="4592" xr:uid="{00000000-0005-0000-0000-00001A0B0000}"/>
    <cellStyle name="40% - uthevingsfarge 2 20 2_Balansetall" xfId="5515" xr:uid="{39DE73EC-D6A6-4275-A3B2-795BDFB7FB55}"/>
    <cellStyle name="40% - uthevingsfarge 2 20 3" xfId="1065" xr:uid="{00000000-0005-0000-0000-00001C0B0000}"/>
    <cellStyle name="40% - uthevingsfarge 2 20 3 2" xfId="4132" xr:uid="{00000000-0005-0000-0000-00001D0B0000}"/>
    <cellStyle name="40% - uthevingsfarge 2 20 3_Balansetall" xfId="5516" xr:uid="{AFC4D2C1-541C-4783-B286-B0C0992D9F94}"/>
    <cellStyle name="40% - uthevingsfarge 2 20 4" xfId="2391" xr:uid="{00000000-0005-0000-0000-00001E0B0000}"/>
    <cellStyle name="40% - uthevingsfarge 2 20 5" xfId="3672" xr:uid="{00000000-0005-0000-0000-00001F0B0000}"/>
    <cellStyle name="40% - uthevingsfarge 2 20_Balansetall" xfId="5514" xr:uid="{14F5977D-A801-454E-A8D1-06F4366C7F0D}"/>
    <cellStyle name="40% - uthevingsfarge 2 21" xfId="346" xr:uid="{00000000-0005-0000-0000-0000210B0000}"/>
    <cellStyle name="40% - uthevingsfarge 2 21 2" xfId="1525" xr:uid="{00000000-0005-0000-0000-0000220B0000}"/>
    <cellStyle name="40% - uthevingsfarge 2 21 2 2" xfId="2392" xr:uid="{00000000-0005-0000-0000-0000230B0000}"/>
    <cellStyle name="40% - uthevingsfarge 2 21 2 3" xfId="4604" xr:uid="{00000000-0005-0000-0000-0000240B0000}"/>
    <cellStyle name="40% - uthevingsfarge 2 21 2_Balansetall" xfId="5518" xr:uid="{AA45F599-218F-46EC-8C78-8F2B053EFA91}"/>
    <cellStyle name="40% - uthevingsfarge 2 21 3" xfId="1077" xr:uid="{00000000-0005-0000-0000-0000260B0000}"/>
    <cellStyle name="40% - uthevingsfarge 2 21 3 2" xfId="4144" xr:uid="{00000000-0005-0000-0000-0000270B0000}"/>
    <cellStyle name="40% - uthevingsfarge 2 21 3_Balansetall" xfId="5519" xr:uid="{520FD180-0A3D-465A-9BED-CDCFAACB3FAC}"/>
    <cellStyle name="40% - uthevingsfarge 2 21 4" xfId="2393" xr:uid="{00000000-0005-0000-0000-0000280B0000}"/>
    <cellStyle name="40% - uthevingsfarge 2 21 5" xfId="3684" xr:uid="{00000000-0005-0000-0000-0000290B0000}"/>
    <cellStyle name="40% - uthevingsfarge 2 21_Balansetall" xfId="5517" xr:uid="{9FFE9ACF-3CF9-4963-9AB6-333685856306}"/>
    <cellStyle name="40% - uthevingsfarge 2 22" xfId="347" xr:uid="{00000000-0005-0000-0000-00002B0B0000}"/>
    <cellStyle name="40% - uthevingsfarge 2 22 2" xfId="1534" xr:uid="{00000000-0005-0000-0000-00002C0B0000}"/>
    <cellStyle name="40% - uthevingsfarge 2 22 2 2" xfId="2394" xr:uid="{00000000-0005-0000-0000-00002D0B0000}"/>
    <cellStyle name="40% - uthevingsfarge 2 22 2 3" xfId="4613" xr:uid="{00000000-0005-0000-0000-00002E0B0000}"/>
    <cellStyle name="40% - uthevingsfarge 2 22 2_Balansetall" xfId="5521" xr:uid="{84328B36-032B-416B-868C-06746E6C33CD}"/>
    <cellStyle name="40% - uthevingsfarge 2 22 3" xfId="1086" xr:uid="{00000000-0005-0000-0000-0000300B0000}"/>
    <cellStyle name="40% - uthevingsfarge 2 22 3 2" xfId="4153" xr:uid="{00000000-0005-0000-0000-0000310B0000}"/>
    <cellStyle name="40% - uthevingsfarge 2 22 3_Balansetall" xfId="5522" xr:uid="{10131FD2-4DA8-48DC-A74F-8D5BF42A1C39}"/>
    <cellStyle name="40% - uthevingsfarge 2 22 4" xfId="2395" xr:uid="{00000000-0005-0000-0000-0000320B0000}"/>
    <cellStyle name="40% - uthevingsfarge 2 22 5" xfId="3693" xr:uid="{00000000-0005-0000-0000-0000330B0000}"/>
    <cellStyle name="40% - uthevingsfarge 2 22_Balansetall" xfId="5520" xr:uid="{81DA09AA-10C6-4866-9828-200D76DFFEEC}"/>
    <cellStyle name="40% - uthevingsfarge 2 23" xfId="348" xr:uid="{00000000-0005-0000-0000-0000350B0000}"/>
    <cellStyle name="40% - uthevingsfarge 2 23 2" xfId="1550" xr:uid="{00000000-0005-0000-0000-0000360B0000}"/>
    <cellStyle name="40% - uthevingsfarge 2 23 2 2" xfId="2396" xr:uid="{00000000-0005-0000-0000-0000370B0000}"/>
    <cellStyle name="40% - uthevingsfarge 2 23 2 3" xfId="4629" xr:uid="{00000000-0005-0000-0000-0000380B0000}"/>
    <cellStyle name="40% - uthevingsfarge 2 23 2_Balansetall" xfId="5524" xr:uid="{6EC2D7A0-31B0-47B3-8DA2-260B7A911E20}"/>
    <cellStyle name="40% - uthevingsfarge 2 23 3" xfId="1102" xr:uid="{00000000-0005-0000-0000-00003A0B0000}"/>
    <cellStyle name="40% - uthevingsfarge 2 23 3 2" xfId="4169" xr:uid="{00000000-0005-0000-0000-00003B0B0000}"/>
    <cellStyle name="40% - uthevingsfarge 2 23 3_Balansetall" xfId="5525" xr:uid="{F0D5ADBE-420E-4870-8796-3FC0BF58612D}"/>
    <cellStyle name="40% - uthevingsfarge 2 23 4" xfId="2397" xr:uid="{00000000-0005-0000-0000-00003C0B0000}"/>
    <cellStyle name="40% - uthevingsfarge 2 23 5" xfId="3709" xr:uid="{00000000-0005-0000-0000-00003D0B0000}"/>
    <cellStyle name="40% - uthevingsfarge 2 23_Balansetall" xfId="5523" xr:uid="{23718B2D-CB30-4E4E-8E01-714E282E7BAA}"/>
    <cellStyle name="40% - uthevingsfarge 2 24" xfId="349" xr:uid="{00000000-0005-0000-0000-00003F0B0000}"/>
    <cellStyle name="40% - uthevingsfarge 2 24 2" xfId="1573" xr:uid="{00000000-0005-0000-0000-0000400B0000}"/>
    <cellStyle name="40% - uthevingsfarge 2 24 2 2" xfId="2398" xr:uid="{00000000-0005-0000-0000-0000410B0000}"/>
    <cellStyle name="40% - uthevingsfarge 2 24 2 3" xfId="4652" xr:uid="{00000000-0005-0000-0000-0000420B0000}"/>
    <cellStyle name="40% - uthevingsfarge 2 24 2_Balansetall" xfId="5527" xr:uid="{5AB7513D-6262-4E8A-8231-3B78084A2EA6}"/>
    <cellStyle name="40% - uthevingsfarge 2 24 3" xfId="1125" xr:uid="{00000000-0005-0000-0000-0000440B0000}"/>
    <cellStyle name="40% - uthevingsfarge 2 24 3 2" xfId="4192" xr:uid="{00000000-0005-0000-0000-0000450B0000}"/>
    <cellStyle name="40% - uthevingsfarge 2 24 3_Balansetall" xfId="5528" xr:uid="{0B43A2F3-C553-4A58-B9EE-47F5797EAFC6}"/>
    <cellStyle name="40% - uthevingsfarge 2 24 4" xfId="2399" xr:uid="{00000000-0005-0000-0000-0000460B0000}"/>
    <cellStyle name="40% - uthevingsfarge 2 24 5" xfId="3732" xr:uid="{00000000-0005-0000-0000-0000470B0000}"/>
    <cellStyle name="40% - uthevingsfarge 2 24_Balansetall" xfId="5526" xr:uid="{BE66F345-98FF-437F-9497-5DA83CD3EF75}"/>
    <cellStyle name="40% - uthevingsfarge 2 25" xfId="350" xr:uid="{00000000-0005-0000-0000-0000490B0000}"/>
    <cellStyle name="40% - uthevingsfarge 2 25 2" xfId="1587" xr:uid="{00000000-0005-0000-0000-00004A0B0000}"/>
    <cellStyle name="40% - uthevingsfarge 2 25 2 2" xfId="2400" xr:uid="{00000000-0005-0000-0000-00004B0B0000}"/>
    <cellStyle name="40% - uthevingsfarge 2 25 2 3" xfId="4666" xr:uid="{00000000-0005-0000-0000-00004C0B0000}"/>
    <cellStyle name="40% - uthevingsfarge 2 25 2_Balansetall" xfId="5530" xr:uid="{0967EADD-88DF-4154-A8D5-93EEC7BCA708}"/>
    <cellStyle name="40% - uthevingsfarge 2 25 3" xfId="1139" xr:uid="{00000000-0005-0000-0000-00004E0B0000}"/>
    <cellStyle name="40% - uthevingsfarge 2 25 3 2" xfId="4206" xr:uid="{00000000-0005-0000-0000-00004F0B0000}"/>
    <cellStyle name="40% - uthevingsfarge 2 25 3_Balansetall" xfId="5531" xr:uid="{B15B19FC-BBF7-4B0E-8197-60966C76AEF0}"/>
    <cellStyle name="40% - uthevingsfarge 2 25 4" xfId="2401" xr:uid="{00000000-0005-0000-0000-0000500B0000}"/>
    <cellStyle name="40% - uthevingsfarge 2 25 5" xfId="3746" xr:uid="{00000000-0005-0000-0000-0000510B0000}"/>
    <cellStyle name="40% - uthevingsfarge 2 25_Balansetall" xfId="5529" xr:uid="{20C79386-A0C5-4934-9C5A-A849F5C3F6E1}"/>
    <cellStyle name="40% - uthevingsfarge 2 26" xfId="351" xr:uid="{00000000-0005-0000-0000-0000530B0000}"/>
    <cellStyle name="40% - uthevingsfarge 2 26 2" xfId="1601" xr:uid="{00000000-0005-0000-0000-0000540B0000}"/>
    <cellStyle name="40% - uthevingsfarge 2 26 2 2" xfId="2402" xr:uid="{00000000-0005-0000-0000-0000550B0000}"/>
    <cellStyle name="40% - uthevingsfarge 2 26 2 3" xfId="4680" xr:uid="{00000000-0005-0000-0000-0000560B0000}"/>
    <cellStyle name="40% - uthevingsfarge 2 26 2_Balansetall" xfId="5533" xr:uid="{973FF8C6-5468-4FEF-82E0-F3BA30B2F318}"/>
    <cellStyle name="40% - uthevingsfarge 2 26 3" xfId="1153" xr:uid="{00000000-0005-0000-0000-0000580B0000}"/>
    <cellStyle name="40% - uthevingsfarge 2 26 3 2" xfId="4220" xr:uid="{00000000-0005-0000-0000-0000590B0000}"/>
    <cellStyle name="40% - uthevingsfarge 2 26 3_Balansetall" xfId="5534" xr:uid="{F011D526-42F1-4460-9718-59FFB8A4745A}"/>
    <cellStyle name="40% - uthevingsfarge 2 26 4" xfId="2403" xr:uid="{00000000-0005-0000-0000-00005A0B0000}"/>
    <cellStyle name="40% - uthevingsfarge 2 26 5" xfId="3760" xr:uid="{00000000-0005-0000-0000-00005B0B0000}"/>
    <cellStyle name="40% - uthevingsfarge 2 26_Balansetall" xfId="5532" xr:uid="{A20CF598-86D8-473F-87D9-AF73B23C1A51}"/>
    <cellStyle name="40% - uthevingsfarge 2 27" xfId="352" xr:uid="{00000000-0005-0000-0000-00005D0B0000}"/>
    <cellStyle name="40% - uthevingsfarge 2 27 2" xfId="1615" xr:uid="{00000000-0005-0000-0000-00005E0B0000}"/>
    <cellStyle name="40% - uthevingsfarge 2 27 2 2" xfId="2404" xr:uid="{00000000-0005-0000-0000-00005F0B0000}"/>
    <cellStyle name="40% - uthevingsfarge 2 27 2 3" xfId="4694" xr:uid="{00000000-0005-0000-0000-0000600B0000}"/>
    <cellStyle name="40% - uthevingsfarge 2 27 2_Balansetall" xfId="5536" xr:uid="{4B35167B-150E-4757-A341-87E52E8C0710}"/>
    <cellStyle name="40% - uthevingsfarge 2 27 3" xfId="1167" xr:uid="{00000000-0005-0000-0000-0000620B0000}"/>
    <cellStyle name="40% - uthevingsfarge 2 27 3 2" xfId="4234" xr:uid="{00000000-0005-0000-0000-0000630B0000}"/>
    <cellStyle name="40% - uthevingsfarge 2 27 3_Balansetall" xfId="5537" xr:uid="{CE62442A-BA19-4247-BF89-24AFC791CB17}"/>
    <cellStyle name="40% - uthevingsfarge 2 27 4" xfId="2405" xr:uid="{00000000-0005-0000-0000-0000640B0000}"/>
    <cellStyle name="40% - uthevingsfarge 2 27 5" xfId="3774" xr:uid="{00000000-0005-0000-0000-0000650B0000}"/>
    <cellStyle name="40% - uthevingsfarge 2 27_Balansetall" xfId="5535" xr:uid="{EDD899B4-99F4-4907-8CEF-5D2AE57E6AB9}"/>
    <cellStyle name="40% - uthevingsfarge 2 28" xfId="353" xr:uid="{00000000-0005-0000-0000-0000670B0000}"/>
    <cellStyle name="40% - uthevingsfarge 2 28 2" xfId="1628" xr:uid="{00000000-0005-0000-0000-0000680B0000}"/>
    <cellStyle name="40% - uthevingsfarge 2 28 2 2" xfId="2406" xr:uid="{00000000-0005-0000-0000-0000690B0000}"/>
    <cellStyle name="40% - uthevingsfarge 2 28 2 3" xfId="4707" xr:uid="{00000000-0005-0000-0000-00006A0B0000}"/>
    <cellStyle name="40% - uthevingsfarge 2 28 2_Balansetall" xfId="5539" xr:uid="{9B280BCC-D6D9-4424-97B9-6D2E7707E87D}"/>
    <cellStyle name="40% - uthevingsfarge 2 28 3" xfId="1180" xr:uid="{00000000-0005-0000-0000-00006C0B0000}"/>
    <cellStyle name="40% - uthevingsfarge 2 28 3 2" xfId="4247" xr:uid="{00000000-0005-0000-0000-00006D0B0000}"/>
    <cellStyle name="40% - uthevingsfarge 2 28 3_Balansetall" xfId="5540" xr:uid="{2E1E7CAD-9685-4B4A-AB77-55DB1C531642}"/>
    <cellStyle name="40% - uthevingsfarge 2 28 4" xfId="2407" xr:uid="{00000000-0005-0000-0000-00006E0B0000}"/>
    <cellStyle name="40% - uthevingsfarge 2 28 5" xfId="3787" xr:uid="{00000000-0005-0000-0000-00006F0B0000}"/>
    <cellStyle name="40% - uthevingsfarge 2 28_Balansetall" xfId="5538" xr:uid="{CC403DBE-183B-4D54-B5DA-DBD7513D080B}"/>
    <cellStyle name="40% - uthevingsfarge 2 29" xfId="354" xr:uid="{00000000-0005-0000-0000-0000710B0000}"/>
    <cellStyle name="40% - uthevingsfarge 2 29 2" xfId="1641" xr:uid="{00000000-0005-0000-0000-0000720B0000}"/>
    <cellStyle name="40% - uthevingsfarge 2 29 2 2" xfId="2408" xr:uid="{00000000-0005-0000-0000-0000730B0000}"/>
    <cellStyle name="40% - uthevingsfarge 2 29 2 3" xfId="4720" xr:uid="{00000000-0005-0000-0000-0000740B0000}"/>
    <cellStyle name="40% - uthevingsfarge 2 29 2_Balansetall" xfId="5542" xr:uid="{AE509956-DAEA-4112-A84E-B5140EAE7540}"/>
    <cellStyle name="40% - uthevingsfarge 2 29 3" xfId="1193" xr:uid="{00000000-0005-0000-0000-0000760B0000}"/>
    <cellStyle name="40% - uthevingsfarge 2 29 3 2" xfId="4260" xr:uid="{00000000-0005-0000-0000-0000770B0000}"/>
    <cellStyle name="40% - uthevingsfarge 2 29 3_Balansetall" xfId="5543" xr:uid="{7C7EF57F-6E27-47C4-BED0-0A64289DD4A8}"/>
    <cellStyle name="40% - uthevingsfarge 2 29 4" xfId="2409" xr:uid="{00000000-0005-0000-0000-0000780B0000}"/>
    <cellStyle name="40% - uthevingsfarge 2 29 5" xfId="3800" xr:uid="{00000000-0005-0000-0000-0000790B0000}"/>
    <cellStyle name="40% - uthevingsfarge 2 29_Balansetall" xfId="5541" xr:uid="{536F7FDB-CCA3-428C-970C-A3566C871F41}"/>
    <cellStyle name="40% - uthevingsfarge 2 3" xfId="355" xr:uid="{00000000-0005-0000-0000-00007B0B0000}"/>
    <cellStyle name="40% - uthevingsfarge 2 3 2" xfId="1279" xr:uid="{00000000-0005-0000-0000-00007C0B0000}"/>
    <cellStyle name="40% - uthevingsfarge 2 3 2 2" xfId="2410" xr:uid="{00000000-0005-0000-0000-00007D0B0000}"/>
    <cellStyle name="40% - uthevingsfarge 2 3 2 2 2" xfId="3215" xr:uid="{00000000-0005-0000-0000-00007E0B0000}"/>
    <cellStyle name="40% - uthevingsfarge 2 3 2 3" xfId="2411" xr:uid="{00000000-0005-0000-0000-00007F0B0000}"/>
    <cellStyle name="40% - uthevingsfarge 2 3 2 4" xfId="4358" xr:uid="{00000000-0005-0000-0000-0000800B0000}"/>
    <cellStyle name="40% - uthevingsfarge 2 3 2_Balansetall" xfId="5545" xr:uid="{D03A0148-B489-45B1-AD1D-F7664CCDC28B}"/>
    <cellStyle name="40% - uthevingsfarge 2 3 3" xfId="831" xr:uid="{00000000-0005-0000-0000-0000820B0000}"/>
    <cellStyle name="40% - uthevingsfarge 2 3 3 2" xfId="2412" xr:uid="{00000000-0005-0000-0000-0000830B0000}"/>
    <cellStyle name="40% - uthevingsfarge 2 3 3 3" xfId="3898" xr:uid="{00000000-0005-0000-0000-0000840B0000}"/>
    <cellStyle name="40% - uthevingsfarge 2 3 3_Balansetall" xfId="5546" xr:uid="{2941D6BA-A949-438C-BA8C-E1FBAC9FE38B}"/>
    <cellStyle name="40% - uthevingsfarge 2 3 4" xfId="2413" xr:uid="{00000000-0005-0000-0000-0000860B0000}"/>
    <cellStyle name="40% - uthevingsfarge 2 3 5" xfId="3438" xr:uid="{00000000-0005-0000-0000-0000870B0000}"/>
    <cellStyle name="40% - uthevingsfarge 2 3_Balansetall" xfId="5544" xr:uid="{518E8465-9D9B-42B2-98AF-4D7567EAD111}"/>
    <cellStyle name="40% - uthevingsfarge 2 30" xfId="356" xr:uid="{00000000-0005-0000-0000-0000890B0000}"/>
    <cellStyle name="40% - uthevingsfarge 2 30 2" xfId="1653" xr:uid="{00000000-0005-0000-0000-00008A0B0000}"/>
    <cellStyle name="40% - uthevingsfarge 2 30 2 2" xfId="2414" xr:uid="{00000000-0005-0000-0000-00008B0B0000}"/>
    <cellStyle name="40% - uthevingsfarge 2 30 2 3" xfId="4732" xr:uid="{00000000-0005-0000-0000-00008C0B0000}"/>
    <cellStyle name="40% - uthevingsfarge 2 30 2_Balansetall" xfId="5548" xr:uid="{9BE25F75-D419-4DF4-B0FE-640EE5C9042C}"/>
    <cellStyle name="40% - uthevingsfarge 2 30 3" xfId="1205" xr:uid="{00000000-0005-0000-0000-00008E0B0000}"/>
    <cellStyle name="40% - uthevingsfarge 2 30 3 2" xfId="4272" xr:uid="{00000000-0005-0000-0000-00008F0B0000}"/>
    <cellStyle name="40% - uthevingsfarge 2 30 3_Balansetall" xfId="5549" xr:uid="{DDA3B1F4-3716-4D55-8672-4E110EC82CB9}"/>
    <cellStyle name="40% - uthevingsfarge 2 30 4" xfId="2415" xr:uid="{00000000-0005-0000-0000-0000900B0000}"/>
    <cellStyle name="40% - uthevingsfarge 2 30 5" xfId="3812" xr:uid="{00000000-0005-0000-0000-0000910B0000}"/>
    <cellStyle name="40% - uthevingsfarge 2 30_Balansetall" xfId="5547" xr:uid="{6FAB1C2C-5CDA-43B0-994F-511B2FF8EAB1}"/>
    <cellStyle name="40% - uthevingsfarge 2 31" xfId="357" xr:uid="{00000000-0005-0000-0000-0000930B0000}"/>
    <cellStyle name="40% - uthevingsfarge 2 31 2" xfId="1665" xr:uid="{00000000-0005-0000-0000-0000940B0000}"/>
    <cellStyle name="40% - uthevingsfarge 2 31 2 2" xfId="2416" xr:uid="{00000000-0005-0000-0000-0000950B0000}"/>
    <cellStyle name="40% - uthevingsfarge 2 31 2 3" xfId="4744" xr:uid="{00000000-0005-0000-0000-0000960B0000}"/>
    <cellStyle name="40% - uthevingsfarge 2 31 2_Balansetall" xfId="5551" xr:uid="{89DE8034-4685-4C5C-882B-9ACB3A455037}"/>
    <cellStyle name="40% - uthevingsfarge 2 31 3" xfId="1217" xr:uid="{00000000-0005-0000-0000-0000980B0000}"/>
    <cellStyle name="40% - uthevingsfarge 2 31 3 2" xfId="4284" xr:uid="{00000000-0005-0000-0000-0000990B0000}"/>
    <cellStyle name="40% - uthevingsfarge 2 31 3_Balansetall" xfId="5552" xr:uid="{8CC9B4AC-6976-47B9-82F5-D63BE7965ADB}"/>
    <cellStyle name="40% - uthevingsfarge 2 31 4" xfId="2417" xr:uid="{00000000-0005-0000-0000-00009A0B0000}"/>
    <cellStyle name="40% - uthevingsfarge 2 31 5" xfId="3824" xr:uid="{00000000-0005-0000-0000-00009B0B0000}"/>
    <cellStyle name="40% - uthevingsfarge 2 31_Balansetall" xfId="5550" xr:uid="{68017C83-4E4E-40D5-82FA-54EB97B2BC77}"/>
    <cellStyle name="40% - uthevingsfarge 2 32" xfId="358" xr:uid="{00000000-0005-0000-0000-00009D0B0000}"/>
    <cellStyle name="40% - uthevingsfarge 2 32 2" xfId="1674" xr:uid="{00000000-0005-0000-0000-00009E0B0000}"/>
    <cellStyle name="40% - uthevingsfarge 2 32 2 2" xfId="2418" xr:uid="{00000000-0005-0000-0000-00009F0B0000}"/>
    <cellStyle name="40% - uthevingsfarge 2 32 2 3" xfId="4753" xr:uid="{00000000-0005-0000-0000-0000A00B0000}"/>
    <cellStyle name="40% - uthevingsfarge 2 32 2_Balansetall" xfId="5554" xr:uid="{83184C9B-4D80-440B-92BE-6DCB5DA89EEF}"/>
    <cellStyle name="40% - uthevingsfarge 2 32 3" xfId="1226" xr:uid="{00000000-0005-0000-0000-0000A20B0000}"/>
    <cellStyle name="40% - uthevingsfarge 2 32 3 2" xfId="4293" xr:uid="{00000000-0005-0000-0000-0000A30B0000}"/>
    <cellStyle name="40% - uthevingsfarge 2 32 3_Balansetall" xfId="5555" xr:uid="{5E3E8CF9-C685-4935-BC60-64B85B7B5BEC}"/>
    <cellStyle name="40% - uthevingsfarge 2 32 4" xfId="2419" xr:uid="{00000000-0005-0000-0000-0000A40B0000}"/>
    <cellStyle name="40% - uthevingsfarge 2 32 5" xfId="3833" xr:uid="{00000000-0005-0000-0000-0000A50B0000}"/>
    <cellStyle name="40% - uthevingsfarge 2 32_Balansetall" xfId="5553" xr:uid="{91EBA9E8-9AAB-4DE1-9362-C98F7368FCB6}"/>
    <cellStyle name="40% - uthevingsfarge 2 33" xfId="559" xr:uid="{00000000-0005-0000-0000-0000A70B0000}"/>
    <cellStyle name="40% - uthevingsfarge 2 33 2" xfId="1689" xr:uid="{00000000-0005-0000-0000-0000A80B0000}"/>
    <cellStyle name="40% - uthevingsfarge 2 33 2 2" xfId="2420" xr:uid="{00000000-0005-0000-0000-0000A90B0000}"/>
    <cellStyle name="40% - uthevingsfarge 2 33 2 3" xfId="4768" xr:uid="{00000000-0005-0000-0000-0000AA0B0000}"/>
    <cellStyle name="40% - uthevingsfarge 2 33 2_Balansetall" xfId="5557" xr:uid="{A11B465F-924E-484F-8CBD-BADFE2638760}"/>
    <cellStyle name="40% - uthevingsfarge 2 33 3" xfId="1241" xr:uid="{00000000-0005-0000-0000-0000AC0B0000}"/>
    <cellStyle name="40% - uthevingsfarge 2 33 3 2" xfId="4308" xr:uid="{00000000-0005-0000-0000-0000AD0B0000}"/>
    <cellStyle name="40% - uthevingsfarge 2 33 3_Balansetall" xfId="5558" xr:uid="{EB0246A4-A8AB-4D4D-851A-FDC272193935}"/>
    <cellStyle name="40% - uthevingsfarge 2 33 4" xfId="2421" xr:uid="{00000000-0005-0000-0000-0000AE0B0000}"/>
    <cellStyle name="40% - uthevingsfarge 2 33 5" xfId="3848" xr:uid="{00000000-0005-0000-0000-0000AF0B0000}"/>
    <cellStyle name="40% - uthevingsfarge 2 33_Balansetall" xfId="5556" xr:uid="{A7E8141F-70DA-4571-9F14-8591C16C9133}"/>
    <cellStyle name="40% - uthevingsfarge 2 34" xfId="25" xr:uid="{00000000-0005-0000-0000-0000B10B0000}"/>
    <cellStyle name="40% - uthevingsfarge 2 34 2" xfId="2422" xr:uid="{00000000-0005-0000-0000-0000B20B0000}"/>
    <cellStyle name="40% - uthevingsfarge 2 34 2 2" xfId="3216" xr:uid="{00000000-0005-0000-0000-0000B30B0000}"/>
    <cellStyle name="40% - uthevingsfarge 2 34 3" xfId="2423" xr:uid="{00000000-0005-0000-0000-0000B40B0000}"/>
    <cellStyle name="40% - uthevingsfarge 2 34 4" xfId="4322" xr:uid="{00000000-0005-0000-0000-0000B50B0000}"/>
    <cellStyle name="40% - uthevingsfarge 2 34_Balansetall" xfId="5559" xr:uid="{670BCE67-3F57-46A7-9074-7327394543B9}"/>
    <cellStyle name="40% - uthevingsfarge 2 35" xfId="795" xr:uid="{00000000-0005-0000-0000-0000B70B0000}"/>
    <cellStyle name="40% - uthevingsfarge 2 35 2" xfId="2424" xr:uid="{00000000-0005-0000-0000-0000B80B0000}"/>
    <cellStyle name="40% - uthevingsfarge 2 35 2 2" xfId="3217" xr:uid="{00000000-0005-0000-0000-0000B90B0000}"/>
    <cellStyle name="40% - uthevingsfarge 2 35 3" xfId="2425" xr:uid="{00000000-0005-0000-0000-0000BA0B0000}"/>
    <cellStyle name="40% - uthevingsfarge 2 35 4" xfId="3862" xr:uid="{00000000-0005-0000-0000-0000BB0B0000}"/>
    <cellStyle name="40% - uthevingsfarge 2 35_Balansetall" xfId="5560" xr:uid="{2F7279F0-9079-49EC-83B8-95D891DAB969}"/>
    <cellStyle name="40% - uthevingsfarge 2 36" xfId="2426" xr:uid="{00000000-0005-0000-0000-0000BD0B0000}"/>
    <cellStyle name="40% - uthevingsfarge 2 36 2" xfId="2427" xr:uid="{00000000-0005-0000-0000-0000BE0B0000}"/>
    <cellStyle name="40% - uthevingsfarge 2 36 2 2" xfId="3219" xr:uid="{00000000-0005-0000-0000-0000BF0B0000}"/>
    <cellStyle name="40% - uthevingsfarge 2 36 3" xfId="3218" xr:uid="{00000000-0005-0000-0000-0000C00B0000}"/>
    <cellStyle name="40% - uthevingsfarge 2 36_Note_1_og_2" xfId="2428" xr:uid="{00000000-0005-0000-0000-0000C10B0000}"/>
    <cellStyle name="40% - uthevingsfarge 2 37" xfId="2429" xr:uid="{00000000-0005-0000-0000-0000C20B0000}"/>
    <cellStyle name="40% - uthevingsfarge 2 37 2" xfId="3220" xr:uid="{00000000-0005-0000-0000-0000C30B0000}"/>
    <cellStyle name="40% - uthevingsfarge 2 38" xfId="2430" xr:uid="{00000000-0005-0000-0000-0000C40B0000}"/>
    <cellStyle name="40% - uthevingsfarge 2 39" xfId="2431" xr:uid="{00000000-0005-0000-0000-0000C50B0000}"/>
    <cellStyle name="40% - uthevingsfarge 2 4" xfId="359" xr:uid="{00000000-0005-0000-0000-0000C60B0000}"/>
    <cellStyle name="40% - uthevingsfarge 2 4 2" xfId="1293" xr:uid="{00000000-0005-0000-0000-0000C70B0000}"/>
    <cellStyle name="40% - uthevingsfarge 2 4 2 2" xfId="2432" xr:uid="{00000000-0005-0000-0000-0000C80B0000}"/>
    <cellStyle name="40% - uthevingsfarge 2 4 2 2 2" xfId="3221" xr:uid="{00000000-0005-0000-0000-0000C90B0000}"/>
    <cellStyle name="40% - uthevingsfarge 2 4 2 3" xfId="2433" xr:uid="{00000000-0005-0000-0000-0000CA0B0000}"/>
    <cellStyle name="40% - uthevingsfarge 2 4 2 4" xfId="4372" xr:uid="{00000000-0005-0000-0000-0000CB0B0000}"/>
    <cellStyle name="40% - uthevingsfarge 2 4 2_Balansetall" xfId="5562" xr:uid="{384B7ABC-F161-456C-B27E-0E9F6D29F973}"/>
    <cellStyle name="40% - uthevingsfarge 2 4 3" xfId="845" xr:uid="{00000000-0005-0000-0000-0000CD0B0000}"/>
    <cellStyle name="40% - uthevingsfarge 2 4 3 2" xfId="2434" xr:uid="{00000000-0005-0000-0000-0000CE0B0000}"/>
    <cellStyle name="40% - uthevingsfarge 2 4 3 3" xfId="3912" xr:uid="{00000000-0005-0000-0000-0000CF0B0000}"/>
    <cellStyle name="40% - uthevingsfarge 2 4 3_Balansetall" xfId="5563" xr:uid="{790C6E8E-64B4-4D69-A555-80C8E6DEFED2}"/>
    <cellStyle name="40% - uthevingsfarge 2 4 4" xfId="2435" xr:uid="{00000000-0005-0000-0000-0000D10B0000}"/>
    <cellStyle name="40% - uthevingsfarge 2 4 5" xfId="3452" xr:uid="{00000000-0005-0000-0000-0000D20B0000}"/>
    <cellStyle name="40% - uthevingsfarge 2 4_Balansetall" xfId="5561" xr:uid="{A59B7799-EFCB-42D3-9C24-95748F88B7D3}"/>
    <cellStyle name="40% - uthevingsfarge 2 40" xfId="3402" xr:uid="{00000000-0005-0000-0000-0000D40B0000}"/>
    <cellStyle name="40% - uthevingsfarge 2 5" xfId="360" xr:uid="{00000000-0005-0000-0000-0000D50B0000}"/>
    <cellStyle name="40% - uthevingsfarge 2 5 2" xfId="1307" xr:uid="{00000000-0005-0000-0000-0000D60B0000}"/>
    <cellStyle name="40% - uthevingsfarge 2 5 2 2" xfId="2436" xr:uid="{00000000-0005-0000-0000-0000D70B0000}"/>
    <cellStyle name="40% - uthevingsfarge 2 5 2 2 2" xfId="3222" xr:uid="{00000000-0005-0000-0000-0000D80B0000}"/>
    <cellStyle name="40% - uthevingsfarge 2 5 2 3" xfId="2437" xr:uid="{00000000-0005-0000-0000-0000D90B0000}"/>
    <cellStyle name="40% - uthevingsfarge 2 5 2 4" xfId="4386" xr:uid="{00000000-0005-0000-0000-0000DA0B0000}"/>
    <cellStyle name="40% - uthevingsfarge 2 5 2_Balansetall" xfId="5565" xr:uid="{47F952A1-2FCE-4B29-B775-908E4419E3C6}"/>
    <cellStyle name="40% - uthevingsfarge 2 5 3" xfId="859" xr:uid="{00000000-0005-0000-0000-0000DC0B0000}"/>
    <cellStyle name="40% - uthevingsfarge 2 5 3 2" xfId="2438" xr:uid="{00000000-0005-0000-0000-0000DD0B0000}"/>
    <cellStyle name="40% - uthevingsfarge 2 5 3 3" xfId="3926" xr:uid="{00000000-0005-0000-0000-0000DE0B0000}"/>
    <cellStyle name="40% - uthevingsfarge 2 5 3_Balansetall" xfId="5566" xr:uid="{A4991A67-564A-4C1B-BFD9-2F86CC74EDDC}"/>
    <cellStyle name="40% - uthevingsfarge 2 5 4" xfId="2439" xr:uid="{00000000-0005-0000-0000-0000E00B0000}"/>
    <cellStyle name="40% - uthevingsfarge 2 5 5" xfId="3466" xr:uid="{00000000-0005-0000-0000-0000E10B0000}"/>
    <cellStyle name="40% - uthevingsfarge 2 5_Balansetall" xfId="5564" xr:uid="{08C372A8-591C-4DBA-8F8B-429A499998B6}"/>
    <cellStyle name="40% - uthevingsfarge 2 6" xfId="361" xr:uid="{00000000-0005-0000-0000-0000E30B0000}"/>
    <cellStyle name="40% - uthevingsfarge 2 6 2" xfId="1321" xr:uid="{00000000-0005-0000-0000-0000E40B0000}"/>
    <cellStyle name="40% - uthevingsfarge 2 6 2 2" xfId="2440" xr:uid="{00000000-0005-0000-0000-0000E50B0000}"/>
    <cellStyle name="40% - uthevingsfarge 2 6 2 2 2" xfId="3223" xr:uid="{00000000-0005-0000-0000-0000E60B0000}"/>
    <cellStyle name="40% - uthevingsfarge 2 6 2 3" xfId="2441" xr:uid="{00000000-0005-0000-0000-0000E70B0000}"/>
    <cellStyle name="40% - uthevingsfarge 2 6 2 4" xfId="4400" xr:uid="{00000000-0005-0000-0000-0000E80B0000}"/>
    <cellStyle name="40% - uthevingsfarge 2 6 2_Balansetall" xfId="5568" xr:uid="{5C7A96A5-EC5E-42E8-A82C-31603FF82E3D}"/>
    <cellStyle name="40% - uthevingsfarge 2 6 3" xfId="873" xr:uid="{00000000-0005-0000-0000-0000EA0B0000}"/>
    <cellStyle name="40% - uthevingsfarge 2 6 3 2" xfId="2442" xr:uid="{00000000-0005-0000-0000-0000EB0B0000}"/>
    <cellStyle name="40% - uthevingsfarge 2 6 3 3" xfId="3940" xr:uid="{00000000-0005-0000-0000-0000EC0B0000}"/>
    <cellStyle name="40% - uthevingsfarge 2 6 3_Balansetall" xfId="5569" xr:uid="{83B2E943-99F8-41A7-8CB9-D0816BAED51D}"/>
    <cellStyle name="40% - uthevingsfarge 2 6 4" xfId="2443" xr:uid="{00000000-0005-0000-0000-0000EE0B0000}"/>
    <cellStyle name="40% - uthevingsfarge 2 6 5" xfId="3480" xr:uid="{00000000-0005-0000-0000-0000EF0B0000}"/>
    <cellStyle name="40% - uthevingsfarge 2 6_Balansetall" xfId="5567" xr:uid="{AAE86627-98F2-4C12-8A12-DD227328208F}"/>
    <cellStyle name="40% - uthevingsfarge 2 7" xfId="362" xr:uid="{00000000-0005-0000-0000-0000F10B0000}"/>
    <cellStyle name="40% - uthevingsfarge 2 7 2" xfId="1334" xr:uid="{00000000-0005-0000-0000-0000F20B0000}"/>
    <cellStyle name="40% - uthevingsfarge 2 7 2 2" xfId="2444" xr:uid="{00000000-0005-0000-0000-0000F30B0000}"/>
    <cellStyle name="40% - uthevingsfarge 2 7 2 2 2" xfId="3224" xr:uid="{00000000-0005-0000-0000-0000F40B0000}"/>
    <cellStyle name="40% - uthevingsfarge 2 7 2 3" xfId="2445" xr:uid="{00000000-0005-0000-0000-0000F50B0000}"/>
    <cellStyle name="40% - uthevingsfarge 2 7 2 4" xfId="4413" xr:uid="{00000000-0005-0000-0000-0000F60B0000}"/>
    <cellStyle name="40% - uthevingsfarge 2 7 2_Balansetall" xfId="5571" xr:uid="{EC84419A-F70E-4F7C-8A39-65D6AF3B8AE2}"/>
    <cellStyle name="40% - uthevingsfarge 2 7 3" xfId="886" xr:uid="{00000000-0005-0000-0000-0000F80B0000}"/>
    <cellStyle name="40% - uthevingsfarge 2 7 3 2" xfId="2446" xr:uid="{00000000-0005-0000-0000-0000F90B0000}"/>
    <cellStyle name="40% - uthevingsfarge 2 7 3 3" xfId="3953" xr:uid="{00000000-0005-0000-0000-0000FA0B0000}"/>
    <cellStyle name="40% - uthevingsfarge 2 7 3_Balansetall" xfId="5572" xr:uid="{FD4BC702-AADB-4B93-B44F-D93797971026}"/>
    <cellStyle name="40% - uthevingsfarge 2 7 4" xfId="2447" xr:uid="{00000000-0005-0000-0000-0000FC0B0000}"/>
    <cellStyle name="40% - uthevingsfarge 2 7 5" xfId="3493" xr:uid="{00000000-0005-0000-0000-0000FD0B0000}"/>
    <cellStyle name="40% - uthevingsfarge 2 7_Balansetall" xfId="5570" xr:uid="{8BA122DC-7B06-4AB5-91C8-E60BE5AD3757}"/>
    <cellStyle name="40% - uthevingsfarge 2 8" xfId="363" xr:uid="{00000000-0005-0000-0000-0000FF0B0000}"/>
    <cellStyle name="40% - uthevingsfarge 2 8 2" xfId="1347" xr:uid="{00000000-0005-0000-0000-0000000C0000}"/>
    <cellStyle name="40% - uthevingsfarge 2 8 2 2" xfId="2448" xr:uid="{00000000-0005-0000-0000-0000010C0000}"/>
    <cellStyle name="40% - uthevingsfarge 2 8 2 2 2" xfId="3225" xr:uid="{00000000-0005-0000-0000-0000020C0000}"/>
    <cellStyle name="40% - uthevingsfarge 2 8 2 3" xfId="2449" xr:uid="{00000000-0005-0000-0000-0000030C0000}"/>
    <cellStyle name="40% - uthevingsfarge 2 8 2 4" xfId="4426" xr:uid="{00000000-0005-0000-0000-0000040C0000}"/>
    <cellStyle name="40% - uthevingsfarge 2 8 2_Balansetall" xfId="5574" xr:uid="{B1B05FE3-2D0B-4B78-80F7-E2AC777BF08D}"/>
    <cellStyle name="40% - uthevingsfarge 2 8 3" xfId="899" xr:uid="{00000000-0005-0000-0000-0000060C0000}"/>
    <cellStyle name="40% - uthevingsfarge 2 8 3 2" xfId="2450" xr:uid="{00000000-0005-0000-0000-0000070C0000}"/>
    <cellStyle name="40% - uthevingsfarge 2 8 3 3" xfId="3966" xr:uid="{00000000-0005-0000-0000-0000080C0000}"/>
    <cellStyle name="40% - uthevingsfarge 2 8 3_Balansetall" xfId="5575" xr:uid="{61E7335C-4A00-429A-AF15-D62DBCDBB5A6}"/>
    <cellStyle name="40% - uthevingsfarge 2 8 4" xfId="2451" xr:uid="{00000000-0005-0000-0000-00000A0C0000}"/>
    <cellStyle name="40% - uthevingsfarge 2 8 5" xfId="3506" xr:uid="{00000000-0005-0000-0000-00000B0C0000}"/>
    <cellStyle name="40% - uthevingsfarge 2 8_Balansetall" xfId="5573" xr:uid="{D37F5DD1-FAC8-4F18-AEAD-D459B9422153}"/>
    <cellStyle name="40% - uthevingsfarge 2 9" xfId="364" xr:uid="{00000000-0005-0000-0000-00000D0C0000}"/>
    <cellStyle name="40% - uthevingsfarge 2 9 2" xfId="1359" xr:uid="{00000000-0005-0000-0000-00000E0C0000}"/>
    <cellStyle name="40% - uthevingsfarge 2 9 2 2" xfId="2452" xr:uid="{00000000-0005-0000-0000-00000F0C0000}"/>
    <cellStyle name="40% - uthevingsfarge 2 9 2 2 2" xfId="3226" xr:uid="{00000000-0005-0000-0000-0000100C0000}"/>
    <cellStyle name="40% - uthevingsfarge 2 9 2 3" xfId="2453" xr:uid="{00000000-0005-0000-0000-0000110C0000}"/>
    <cellStyle name="40% - uthevingsfarge 2 9 2 4" xfId="4438" xr:uid="{00000000-0005-0000-0000-0000120C0000}"/>
    <cellStyle name="40% - uthevingsfarge 2 9 2_Balansetall" xfId="5577" xr:uid="{65FF7D03-0CDF-4FA9-8DCB-F939C5F866D6}"/>
    <cellStyle name="40% - uthevingsfarge 2 9 3" xfId="911" xr:uid="{00000000-0005-0000-0000-0000140C0000}"/>
    <cellStyle name="40% - uthevingsfarge 2 9 3 2" xfId="2454" xr:uid="{00000000-0005-0000-0000-0000150C0000}"/>
    <cellStyle name="40% - uthevingsfarge 2 9 3 3" xfId="3978" xr:uid="{00000000-0005-0000-0000-0000160C0000}"/>
    <cellStyle name="40% - uthevingsfarge 2 9 3_Balansetall" xfId="5578" xr:uid="{6E244AAA-2FB2-442A-8219-2594DC5B8E5E}"/>
    <cellStyle name="40% - uthevingsfarge 2 9 4" xfId="2455" xr:uid="{00000000-0005-0000-0000-0000180C0000}"/>
    <cellStyle name="40% - uthevingsfarge 2 9 5" xfId="3518" xr:uid="{00000000-0005-0000-0000-0000190C0000}"/>
    <cellStyle name="40% - uthevingsfarge 2 9_Balansetall" xfId="5576" xr:uid="{7BDF2FBC-940D-447F-9857-C666A3A6BBC8}"/>
    <cellStyle name="40% - uthevingsfarge 2_Balansetall" xfId="5480" xr:uid="{AC06BB67-1DED-4DA9-AF17-5180A6D6338A}"/>
    <cellStyle name="40% - uthevingsfarge 3" xfId="754" xr:uid="{00000000-0005-0000-0000-00001C0C0000}"/>
    <cellStyle name="40% - uthevingsfarge 3 10" xfId="365" xr:uid="{00000000-0005-0000-0000-00001D0C0000}"/>
    <cellStyle name="40% - uthevingsfarge 3 10 2" xfId="1331" xr:uid="{00000000-0005-0000-0000-00001E0C0000}"/>
    <cellStyle name="40% - uthevingsfarge 3 10 2 2" xfId="2456" xr:uid="{00000000-0005-0000-0000-00001F0C0000}"/>
    <cellStyle name="40% - uthevingsfarge 3 10 2 2 2" xfId="3227" xr:uid="{00000000-0005-0000-0000-0000200C0000}"/>
    <cellStyle name="40% - uthevingsfarge 3 10 2 3" xfId="2457" xr:uid="{00000000-0005-0000-0000-0000210C0000}"/>
    <cellStyle name="40% - uthevingsfarge 3 10 2 4" xfId="4410" xr:uid="{00000000-0005-0000-0000-0000220C0000}"/>
    <cellStyle name="40% - uthevingsfarge 3 10 2_Balansetall" xfId="5581" xr:uid="{477B3CC4-9602-485B-87F1-2323160E22BC}"/>
    <cellStyle name="40% - uthevingsfarge 3 10 3" xfId="883" xr:uid="{00000000-0005-0000-0000-0000240C0000}"/>
    <cellStyle name="40% - uthevingsfarge 3 10 3 2" xfId="2458" xr:uid="{00000000-0005-0000-0000-0000250C0000}"/>
    <cellStyle name="40% - uthevingsfarge 3 10 3 3" xfId="3950" xr:uid="{00000000-0005-0000-0000-0000260C0000}"/>
    <cellStyle name="40% - uthevingsfarge 3 10 3_Balansetall" xfId="5582" xr:uid="{D293FB17-8868-48B9-B871-CB0503E8AC00}"/>
    <cellStyle name="40% - uthevingsfarge 3 10 4" xfId="2459" xr:uid="{00000000-0005-0000-0000-0000280C0000}"/>
    <cellStyle name="40% - uthevingsfarge 3 10 5" xfId="3490" xr:uid="{00000000-0005-0000-0000-0000290C0000}"/>
    <cellStyle name="40% - uthevingsfarge 3 10_Balansetall" xfId="5580" xr:uid="{9218E8E7-BD3F-442A-87BD-F5D640FBB309}"/>
    <cellStyle name="40% - uthevingsfarge 3 11" xfId="366" xr:uid="{00000000-0005-0000-0000-00002B0C0000}"/>
    <cellStyle name="40% - uthevingsfarge 3 11 2" xfId="1344" xr:uid="{00000000-0005-0000-0000-00002C0C0000}"/>
    <cellStyle name="40% - uthevingsfarge 3 11 2 2" xfId="2460" xr:uid="{00000000-0005-0000-0000-00002D0C0000}"/>
    <cellStyle name="40% - uthevingsfarge 3 11 2 3" xfId="4423" xr:uid="{00000000-0005-0000-0000-00002E0C0000}"/>
    <cellStyle name="40% - uthevingsfarge 3 11 2_Balansetall" xfId="5584" xr:uid="{7CEC5A56-69D6-4D0B-AC96-268000C8F871}"/>
    <cellStyle name="40% - uthevingsfarge 3 11 3" xfId="896" xr:uid="{00000000-0005-0000-0000-0000300C0000}"/>
    <cellStyle name="40% - uthevingsfarge 3 11 3 2" xfId="3963" xr:uid="{00000000-0005-0000-0000-0000310C0000}"/>
    <cellStyle name="40% - uthevingsfarge 3 11 3_Balansetall" xfId="5585" xr:uid="{43D56526-5FBC-4827-9DB3-CA353DAB6D7D}"/>
    <cellStyle name="40% - uthevingsfarge 3 11 4" xfId="2461" xr:uid="{00000000-0005-0000-0000-0000320C0000}"/>
    <cellStyle name="40% - uthevingsfarge 3 11 5" xfId="3503" xr:uid="{00000000-0005-0000-0000-0000330C0000}"/>
    <cellStyle name="40% - uthevingsfarge 3 11_Balansetall" xfId="5583" xr:uid="{83F50A96-9614-4525-801D-CDB6EB7905F6}"/>
    <cellStyle name="40% - uthevingsfarge 3 12" xfId="367" xr:uid="{00000000-0005-0000-0000-0000350C0000}"/>
    <cellStyle name="40% - uthevingsfarge 3 12 2" xfId="1397" xr:uid="{00000000-0005-0000-0000-0000360C0000}"/>
    <cellStyle name="40% - uthevingsfarge 3 12 2 2" xfId="2462" xr:uid="{00000000-0005-0000-0000-0000370C0000}"/>
    <cellStyle name="40% - uthevingsfarge 3 12 2 3" xfId="4476" xr:uid="{00000000-0005-0000-0000-0000380C0000}"/>
    <cellStyle name="40% - uthevingsfarge 3 12 2_Balansetall" xfId="5587" xr:uid="{26BC5488-6ECF-4075-B6DE-B029A6DB79A6}"/>
    <cellStyle name="40% - uthevingsfarge 3 12 3" xfId="949" xr:uid="{00000000-0005-0000-0000-00003A0C0000}"/>
    <cellStyle name="40% - uthevingsfarge 3 12 3 2" xfId="4016" xr:uid="{00000000-0005-0000-0000-00003B0C0000}"/>
    <cellStyle name="40% - uthevingsfarge 3 12 3_Balansetall" xfId="5588" xr:uid="{55F7C422-5C7E-4809-920A-A26D7715DEBF}"/>
    <cellStyle name="40% - uthevingsfarge 3 12 4" xfId="2463" xr:uid="{00000000-0005-0000-0000-00003C0C0000}"/>
    <cellStyle name="40% - uthevingsfarge 3 12 5" xfId="3556" xr:uid="{00000000-0005-0000-0000-00003D0C0000}"/>
    <cellStyle name="40% - uthevingsfarge 3 12_Balansetall" xfId="5586" xr:uid="{682136C4-6FE1-4808-89E9-9AC970482EAE}"/>
    <cellStyle name="40% - uthevingsfarge 3 13" xfId="368" xr:uid="{00000000-0005-0000-0000-00003F0C0000}"/>
    <cellStyle name="40% - uthevingsfarge 3 13 2" xfId="1420" xr:uid="{00000000-0005-0000-0000-0000400C0000}"/>
    <cellStyle name="40% - uthevingsfarge 3 13 2 2" xfId="2464" xr:uid="{00000000-0005-0000-0000-0000410C0000}"/>
    <cellStyle name="40% - uthevingsfarge 3 13 2 3" xfId="4499" xr:uid="{00000000-0005-0000-0000-0000420C0000}"/>
    <cellStyle name="40% - uthevingsfarge 3 13 2_Balansetall" xfId="5590" xr:uid="{B9D800EA-0CC6-4E42-A240-EB9033F2EED2}"/>
    <cellStyle name="40% - uthevingsfarge 3 13 3" xfId="972" xr:uid="{00000000-0005-0000-0000-0000440C0000}"/>
    <cellStyle name="40% - uthevingsfarge 3 13 3 2" xfId="4039" xr:uid="{00000000-0005-0000-0000-0000450C0000}"/>
    <cellStyle name="40% - uthevingsfarge 3 13 3_Balansetall" xfId="5591" xr:uid="{E8DEF8A2-95F2-4E5C-A1F0-6E7444E52FEE}"/>
    <cellStyle name="40% - uthevingsfarge 3 13 4" xfId="2465" xr:uid="{00000000-0005-0000-0000-0000460C0000}"/>
    <cellStyle name="40% - uthevingsfarge 3 13 5" xfId="3579" xr:uid="{00000000-0005-0000-0000-0000470C0000}"/>
    <cellStyle name="40% - uthevingsfarge 3 13_Balansetall" xfId="5589" xr:uid="{8B33CBB0-CC15-4CDA-A796-FB4C04D441B7}"/>
    <cellStyle name="40% - uthevingsfarge 3 14" xfId="369" xr:uid="{00000000-0005-0000-0000-0000490C0000}"/>
    <cellStyle name="40% - uthevingsfarge 3 14 2" xfId="1401" xr:uid="{00000000-0005-0000-0000-00004A0C0000}"/>
    <cellStyle name="40% - uthevingsfarge 3 14 2 2" xfId="2466" xr:uid="{00000000-0005-0000-0000-00004B0C0000}"/>
    <cellStyle name="40% - uthevingsfarge 3 14 2 3" xfId="4480" xr:uid="{00000000-0005-0000-0000-00004C0C0000}"/>
    <cellStyle name="40% - uthevingsfarge 3 14 2_Balansetall" xfId="5593" xr:uid="{F1D80D27-3F6B-43C3-8A6F-34D7676C45FE}"/>
    <cellStyle name="40% - uthevingsfarge 3 14 3" xfId="953" xr:uid="{00000000-0005-0000-0000-00004E0C0000}"/>
    <cellStyle name="40% - uthevingsfarge 3 14 3 2" xfId="4020" xr:uid="{00000000-0005-0000-0000-00004F0C0000}"/>
    <cellStyle name="40% - uthevingsfarge 3 14 3_Balansetall" xfId="5594" xr:uid="{D5BA38ED-40DF-436D-8992-B12E56480D3C}"/>
    <cellStyle name="40% - uthevingsfarge 3 14 4" xfId="2467" xr:uid="{00000000-0005-0000-0000-0000500C0000}"/>
    <cellStyle name="40% - uthevingsfarge 3 14 5" xfId="3560" xr:uid="{00000000-0005-0000-0000-0000510C0000}"/>
    <cellStyle name="40% - uthevingsfarge 3 14_Balansetall" xfId="5592" xr:uid="{A35C2C7A-AD9B-46B1-9812-CDC49C920732}"/>
    <cellStyle name="40% - uthevingsfarge 3 15" xfId="370" xr:uid="{00000000-0005-0000-0000-0000530C0000}"/>
    <cellStyle name="40% - uthevingsfarge 3 15 2" xfId="1416" xr:uid="{00000000-0005-0000-0000-0000540C0000}"/>
    <cellStyle name="40% - uthevingsfarge 3 15 2 2" xfId="2468" xr:uid="{00000000-0005-0000-0000-0000550C0000}"/>
    <cellStyle name="40% - uthevingsfarge 3 15 2 3" xfId="4495" xr:uid="{00000000-0005-0000-0000-0000560C0000}"/>
    <cellStyle name="40% - uthevingsfarge 3 15 2_Balansetall" xfId="5596" xr:uid="{EF302D31-F906-4539-A2A9-6FE13EDC5D33}"/>
    <cellStyle name="40% - uthevingsfarge 3 15 3" xfId="968" xr:uid="{00000000-0005-0000-0000-0000580C0000}"/>
    <cellStyle name="40% - uthevingsfarge 3 15 3 2" xfId="4035" xr:uid="{00000000-0005-0000-0000-0000590C0000}"/>
    <cellStyle name="40% - uthevingsfarge 3 15 3_Balansetall" xfId="5597" xr:uid="{4501E8C2-6C15-4457-BC97-660B040A93DA}"/>
    <cellStyle name="40% - uthevingsfarge 3 15 4" xfId="2469" xr:uid="{00000000-0005-0000-0000-00005A0C0000}"/>
    <cellStyle name="40% - uthevingsfarge 3 15 5" xfId="3575" xr:uid="{00000000-0005-0000-0000-00005B0C0000}"/>
    <cellStyle name="40% - uthevingsfarge 3 15_Balansetall" xfId="5595" xr:uid="{2925D79E-54B7-405F-8C77-67A21655D69A}"/>
    <cellStyle name="40% - uthevingsfarge 3 16" xfId="371" xr:uid="{00000000-0005-0000-0000-00005D0C0000}"/>
    <cellStyle name="40% - uthevingsfarge 3 16 2" xfId="1405" xr:uid="{00000000-0005-0000-0000-00005E0C0000}"/>
    <cellStyle name="40% - uthevingsfarge 3 16 2 2" xfId="2470" xr:uid="{00000000-0005-0000-0000-00005F0C0000}"/>
    <cellStyle name="40% - uthevingsfarge 3 16 2 3" xfId="4484" xr:uid="{00000000-0005-0000-0000-0000600C0000}"/>
    <cellStyle name="40% - uthevingsfarge 3 16 2_Balansetall" xfId="5599" xr:uid="{9DB4846E-664C-4A35-B4DC-A0FE554D5388}"/>
    <cellStyle name="40% - uthevingsfarge 3 16 3" xfId="957" xr:uid="{00000000-0005-0000-0000-0000620C0000}"/>
    <cellStyle name="40% - uthevingsfarge 3 16 3 2" xfId="4024" xr:uid="{00000000-0005-0000-0000-0000630C0000}"/>
    <cellStyle name="40% - uthevingsfarge 3 16 3_Balansetall" xfId="5600" xr:uid="{D96B39B2-0B6E-4D59-B99E-DBF16EE7324A}"/>
    <cellStyle name="40% - uthevingsfarge 3 16 4" xfId="2471" xr:uid="{00000000-0005-0000-0000-0000640C0000}"/>
    <cellStyle name="40% - uthevingsfarge 3 16 5" xfId="3564" xr:uid="{00000000-0005-0000-0000-0000650C0000}"/>
    <cellStyle name="40% - uthevingsfarge 3 16_Balansetall" xfId="5598" xr:uid="{C895A6B8-10AE-49FF-964D-6DEBCFEABF63}"/>
    <cellStyle name="40% - uthevingsfarge 3 17" xfId="372" xr:uid="{00000000-0005-0000-0000-0000670C0000}"/>
    <cellStyle name="40% - uthevingsfarge 3 17 2" xfId="1432" xr:uid="{00000000-0005-0000-0000-0000680C0000}"/>
    <cellStyle name="40% - uthevingsfarge 3 17 2 2" xfId="2472" xr:uid="{00000000-0005-0000-0000-0000690C0000}"/>
    <cellStyle name="40% - uthevingsfarge 3 17 2 3" xfId="4511" xr:uid="{00000000-0005-0000-0000-00006A0C0000}"/>
    <cellStyle name="40% - uthevingsfarge 3 17 2_Balansetall" xfId="5602" xr:uid="{08F5072B-36C2-414E-8AD3-90E195751081}"/>
    <cellStyle name="40% - uthevingsfarge 3 17 3" xfId="984" xr:uid="{00000000-0005-0000-0000-00006C0C0000}"/>
    <cellStyle name="40% - uthevingsfarge 3 17 3 2" xfId="4051" xr:uid="{00000000-0005-0000-0000-00006D0C0000}"/>
    <cellStyle name="40% - uthevingsfarge 3 17 3_Balansetall" xfId="5603" xr:uid="{E8F03DB4-655E-43BE-9451-E787FAB6DA0A}"/>
    <cellStyle name="40% - uthevingsfarge 3 17 4" xfId="2473" xr:uid="{00000000-0005-0000-0000-00006E0C0000}"/>
    <cellStyle name="40% - uthevingsfarge 3 17 5" xfId="3591" xr:uid="{00000000-0005-0000-0000-00006F0C0000}"/>
    <cellStyle name="40% - uthevingsfarge 3 17_Balansetall" xfId="5601" xr:uid="{85E101D9-3FC8-4BE1-9030-B0AF07538C25}"/>
    <cellStyle name="40% - uthevingsfarge 3 18" xfId="373" xr:uid="{00000000-0005-0000-0000-0000710C0000}"/>
    <cellStyle name="40% - uthevingsfarge 3 18 2" xfId="1446" xr:uid="{00000000-0005-0000-0000-0000720C0000}"/>
    <cellStyle name="40% - uthevingsfarge 3 18 2 2" xfId="2474" xr:uid="{00000000-0005-0000-0000-0000730C0000}"/>
    <cellStyle name="40% - uthevingsfarge 3 18 2 3" xfId="4525" xr:uid="{00000000-0005-0000-0000-0000740C0000}"/>
    <cellStyle name="40% - uthevingsfarge 3 18 2_Balansetall" xfId="5605" xr:uid="{323E46C4-F1B6-474C-BFDF-07E9C04EEAB9}"/>
    <cellStyle name="40% - uthevingsfarge 3 18 3" xfId="998" xr:uid="{00000000-0005-0000-0000-0000760C0000}"/>
    <cellStyle name="40% - uthevingsfarge 3 18 3 2" xfId="4065" xr:uid="{00000000-0005-0000-0000-0000770C0000}"/>
    <cellStyle name="40% - uthevingsfarge 3 18 3_Balansetall" xfId="5606" xr:uid="{D0B797E3-67C6-48EB-9735-EBDA9D93AFE2}"/>
    <cellStyle name="40% - uthevingsfarge 3 18 4" xfId="2475" xr:uid="{00000000-0005-0000-0000-0000780C0000}"/>
    <cellStyle name="40% - uthevingsfarge 3 18 5" xfId="3605" xr:uid="{00000000-0005-0000-0000-0000790C0000}"/>
    <cellStyle name="40% - uthevingsfarge 3 18_Balansetall" xfId="5604" xr:uid="{CAE03C8F-50AA-4B49-8C1D-F5F78541D642}"/>
    <cellStyle name="40% - uthevingsfarge 3 19" xfId="374" xr:uid="{00000000-0005-0000-0000-00007B0C0000}"/>
    <cellStyle name="40% - uthevingsfarge 3 19 2" xfId="1430" xr:uid="{00000000-0005-0000-0000-00007C0C0000}"/>
    <cellStyle name="40% - uthevingsfarge 3 19 2 2" xfId="2476" xr:uid="{00000000-0005-0000-0000-00007D0C0000}"/>
    <cellStyle name="40% - uthevingsfarge 3 19 2 3" xfId="4509" xr:uid="{00000000-0005-0000-0000-00007E0C0000}"/>
    <cellStyle name="40% - uthevingsfarge 3 19 2_Balansetall" xfId="5608" xr:uid="{38398F27-A75E-4A7C-9440-EA6E173D44F9}"/>
    <cellStyle name="40% - uthevingsfarge 3 19 3" xfId="982" xr:uid="{00000000-0005-0000-0000-0000800C0000}"/>
    <cellStyle name="40% - uthevingsfarge 3 19 3 2" xfId="4049" xr:uid="{00000000-0005-0000-0000-0000810C0000}"/>
    <cellStyle name="40% - uthevingsfarge 3 19 3_Balansetall" xfId="5609" xr:uid="{34C957AC-54D1-4A2F-9005-77349CB96967}"/>
    <cellStyle name="40% - uthevingsfarge 3 19 4" xfId="2477" xr:uid="{00000000-0005-0000-0000-0000820C0000}"/>
    <cellStyle name="40% - uthevingsfarge 3 19 5" xfId="3589" xr:uid="{00000000-0005-0000-0000-0000830C0000}"/>
    <cellStyle name="40% - uthevingsfarge 3 19_Balansetall" xfId="5607" xr:uid="{6C32B7C4-0049-4919-A0AD-2E92B673542E}"/>
    <cellStyle name="40% - uthevingsfarge 3 2" xfId="375" xr:uid="{00000000-0005-0000-0000-0000850C0000}"/>
    <cellStyle name="40% - uthevingsfarge 3 2 2" xfId="1256" xr:uid="{00000000-0005-0000-0000-0000860C0000}"/>
    <cellStyle name="40% - uthevingsfarge 3 2 2 2" xfId="2478" xr:uid="{00000000-0005-0000-0000-0000870C0000}"/>
    <cellStyle name="40% - uthevingsfarge 3 2 2 2 2" xfId="3228" xr:uid="{00000000-0005-0000-0000-0000880C0000}"/>
    <cellStyle name="40% - uthevingsfarge 3 2 2 3" xfId="2479" xr:uid="{00000000-0005-0000-0000-0000890C0000}"/>
    <cellStyle name="40% - uthevingsfarge 3 2 2 4" xfId="4335" xr:uid="{00000000-0005-0000-0000-00008A0C0000}"/>
    <cellStyle name="40% - uthevingsfarge 3 2 2_Balansetall" xfId="5611" xr:uid="{5BBD7D32-0DA5-406B-AFFB-7653833BBF8A}"/>
    <cellStyle name="40% - uthevingsfarge 3 2 3" xfId="808" xr:uid="{00000000-0005-0000-0000-00008C0C0000}"/>
    <cellStyle name="40% - uthevingsfarge 3 2 3 2" xfId="2480" xr:uid="{00000000-0005-0000-0000-00008D0C0000}"/>
    <cellStyle name="40% - uthevingsfarge 3 2 3 3" xfId="3875" xr:uid="{00000000-0005-0000-0000-00008E0C0000}"/>
    <cellStyle name="40% - uthevingsfarge 3 2 3_Balansetall" xfId="5612" xr:uid="{FD8027C2-B5D0-46BE-9192-F403EE10FA97}"/>
    <cellStyle name="40% - uthevingsfarge 3 2 4" xfId="2481" xr:uid="{00000000-0005-0000-0000-0000900C0000}"/>
    <cellStyle name="40% - uthevingsfarge 3 2 5" xfId="3415" xr:uid="{00000000-0005-0000-0000-0000910C0000}"/>
    <cellStyle name="40% - uthevingsfarge 3 2_Balansetall" xfId="5610" xr:uid="{05B6FC50-7A2B-4E53-96B0-FB88703B8472}"/>
    <cellStyle name="40% - uthevingsfarge 3 20" xfId="376" xr:uid="{00000000-0005-0000-0000-0000930C0000}"/>
    <cellStyle name="40% - uthevingsfarge 3 20 2" xfId="1512" xr:uid="{00000000-0005-0000-0000-0000940C0000}"/>
    <cellStyle name="40% - uthevingsfarge 3 20 2 2" xfId="2482" xr:uid="{00000000-0005-0000-0000-0000950C0000}"/>
    <cellStyle name="40% - uthevingsfarge 3 20 2 3" xfId="4591" xr:uid="{00000000-0005-0000-0000-0000960C0000}"/>
    <cellStyle name="40% - uthevingsfarge 3 20 2_Balansetall" xfId="5614" xr:uid="{BA61B69C-1C03-4348-B281-A684AC4B2D24}"/>
    <cellStyle name="40% - uthevingsfarge 3 20 3" xfId="1064" xr:uid="{00000000-0005-0000-0000-0000980C0000}"/>
    <cellStyle name="40% - uthevingsfarge 3 20 3 2" xfId="4131" xr:uid="{00000000-0005-0000-0000-0000990C0000}"/>
    <cellStyle name="40% - uthevingsfarge 3 20 3_Balansetall" xfId="5615" xr:uid="{32D64AD2-B03B-4EDB-AB10-E5E3768FC3B7}"/>
    <cellStyle name="40% - uthevingsfarge 3 20 4" xfId="2483" xr:uid="{00000000-0005-0000-0000-00009A0C0000}"/>
    <cellStyle name="40% - uthevingsfarge 3 20 5" xfId="3671" xr:uid="{00000000-0005-0000-0000-00009B0C0000}"/>
    <cellStyle name="40% - uthevingsfarge 3 20_Balansetall" xfId="5613" xr:uid="{7AB884F8-0451-4B43-9E59-5A5E8ED12A4A}"/>
    <cellStyle name="40% - uthevingsfarge 3 21" xfId="377" xr:uid="{00000000-0005-0000-0000-00009D0C0000}"/>
    <cellStyle name="40% - uthevingsfarge 3 21 2" xfId="1458" xr:uid="{00000000-0005-0000-0000-00009E0C0000}"/>
    <cellStyle name="40% - uthevingsfarge 3 21 2 2" xfId="2484" xr:uid="{00000000-0005-0000-0000-00009F0C0000}"/>
    <cellStyle name="40% - uthevingsfarge 3 21 2 3" xfId="4537" xr:uid="{00000000-0005-0000-0000-0000A00C0000}"/>
    <cellStyle name="40% - uthevingsfarge 3 21 2_Balansetall" xfId="5617" xr:uid="{A4F84A12-153A-4007-8CA4-FE9B26CFDF64}"/>
    <cellStyle name="40% - uthevingsfarge 3 21 3" xfId="1010" xr:uid="{00000000-0005-0000-0000-0000A20C0000}"/>
    <cellStyle name="40% - uthevingsfarge 3 21 3 2" xfId="4077" xr:uid="{00000000-0005-0000-0000-0000A30C0000}"/>
    <cellStyle name="40% - uthevingsfarge 3 21 3_Balansetall" xfId="5618" xr:uid="{27DC8522-196A-491F-A0FA-C18632224F9F}"/>
    <cellStyle name="40% - uthevingsfarge 3 21 4" xfId="2485" xr:uid="{00000000-0005-0000-0000-0000A40C0000}"/>
    <cellStyle name="40% - uthevingsfarge 3 21 5" xfId="3617" xr:uid="{00000000-0005-0000-0000-0000A50C0000}"/>
    <cellStyle name="40% - uthevingsfarge 3 21_Balansetall" xfId="5616" xr:uid="{53F95166-9F16-42EE-8EF1-E3E7D29CE9E4}"/>
    <cellStyle name="40% - uthevingsfarge 3 22" xfId="378" xr:uid="{00000000-0005-0000-0000-0000A70C0000}"/>
    <cellStyle name="40% - uthevingsfarge 3 22 2" xfId="1498" xr:uid="{00000000-0005-0000-0000-0000A80C0000}"/>
    <cellStyle name="40% - uthevingsfarge 3 22 2 2" xfId="2486" xr:uid="{00000000-0005-0000-0000-0000A90C0000}"/>
    <cellStyle name="40% - uthevingsfarge 3 22 2 3" xfId="4577" xr:uid="{00000000-0005-0000-0000-0000AA0C0000}"/>
    <cellStyle name="40% - uthevingsfarge 3 22 2_Balansetall" xfId="5620" xr:uid="{561156F0-2F70-432D-A542-B7D8FA42BBD2}"/>
    <cellStyle name="40% - uthevingsfarge 3 22 3" xfId="1050" xr:uid="{00000000-0005-0000-0000-0000AC0C0000}"/>
    <cellStyle name="40% - uthevingsfarge 3 22 3 2" xfId="4117" xr:uid="{00000000-0005-0000-0000-0000AD0C0000}"/>
    <cellStyle name="40% - uthevingsfarge 3 22 3_Balansetall" xfId="5621" xr:uid="{2B01B51B-B013-4464-89C7-7DDE8BDEFAB8}"/>
    <cellStyle name="40% - uthevingsfarge 3 22 4" xfId="2487" xr:uid="{00000000-0005-0000-0000-0000AE0C0000}"/>
    <cellStyle name="40% - uthevingsfarge 3 22 5" xfId="3657" xr:uid="{00000000-0005-0000-0000-0000AF0C0000}"/>
    <cellStyle name="40% - uthevingsfarge 3 22_Balansetall" xfId="5619" xr:uid="{710689E1-2047-4A8A-B0BA-77480C627B13}"/>
    <cellStyle name="40% - uthevingsfarge 3 23" xfId="379" xr:uid="{00000000-0005-0000-0000-0000B10C0000}"/>
    <cellStyle name="40% - uthevingsfarge 3 23 2" xfId="1551" xr:uid="{00000000-0005-0000-0000-0000B20C0000}"/>
    <cellStyle name="40% - uthevingsfarge 3 23 2 2" xfId="2488" xr:uid="{00000000-0005-0000-0000-0000B30C0000}"/>
    <cellStyle name="40% - uthevingsfarge 3 23 2 3" xfId="4630" xr:uid="{00000000-0005-0000-0000-0000B40C0000}"/>
    <cellStyle name="40% - uthevingsfarge 3 23 2_Balansetall" xfId="5623" xr:uid="{0348D477-7BA1-4194-9D83-457780FC50E5}"/>
    <cellStyle name="40% - uthevingsfarge 3 23 3" xfId="1103" xr:uid="{00000000-0005-0000-0000-0000B60C0000}"/>
    <cellStyle name="40% - uthevingsfarge 3 23 3 2" xfId="4170" xr:uid="{00000000-0005-0000-0000-0000B70C0000}"/>
    <cellStyle name="40% - uthevingsfarge 3 23 3_Balansetall" xfId="5624" xr:uid="{2A9F2D9F-E846-4A94-BFB1-167CB6499C14}"/>
    <cellStyle name="40% - uthevingsfarge 3 23 4" xfId="2489" xr:uid="{00000000-0005-0000-0000-0000B80C0000}"/>
    <cellStyle name="40% - uthevingsfarge 3 23 5" xfId="3710" xr:uid="{00000000-0005-0000-0000-0000B90C0000}"/>
    <cellStyle name="40% - uthevingsfarge 3 23_Balansetall" xfId="5622" xr:uid="{B91FE705-5C32-4CCD-A418-0DC03002340E}"/>
    <cellStyle name="40% - uthevingsfarge 3 24" xfId="380" xr:uid="{00000000-0005-0000-0000-0000BB0C0000}"/>
    <cellStyle name="40% - uthevingsfarge 3 24 2" xfId="1572" xr:uid="{00000000-0005-0000-0000-0000BC0C0000}"/>
    <cellStyle name="40% - uthevingsfarge 3 24 2 2" xfId="2490" xr:uid="{00000000-0005-0000-0000-0000BD0C0000}"/>
    <cellStyle name="40% - uthevingsfarge 3 24 2 3" xfId="4651" xr:uid="{00000000-0005-0000-0000-0000BE0C0000}"/>
    <cellStyle name="40% - uthevingsfarge 3 24 2_Balansetall" xfId="5626" xr:uid="{71C095B2-2E81-43BC-911B-7E55F016566A}"/>
    <cellStyle name="40% - uthevingsfarge 3 24 3" xfId="1124" xr:uid="{00000000-0005-0000-0000-0000C00C0000}"/>
    <cellStyle name="40% - uthevingsfarge 3 24 3 2" xfId="4191" xr:uid="{00000000-0005-0000-0000-0000C10C0000}"/>
    <cellStyle name="40% - uthevingsfarge 3 24 3_Balansetall" xfId="5627" xr:uid="{20168FA8-CF68-42C7-A6F1-E10B6D8E39FE}"/>
    <cellStyle name="40% - uthevingsfarge 3 24 4" xfId="2491" xr:uid="{00000000-0005-0000-0000-0000C20C0000}"/>
    <cellStyle name="40% - uthevingsfarge 3 24 5" xfId="3731" xr:uid="{00000000-0005-0000-0000-0000C30C0000}"/>
    <cellStyle name="40% - uthevingsfarge 3 24_Balansetall" xfId="5625" xr:uid="{D62EF7C5-F8C4-417E-866E-51A4A2D8D1CC}"/>
    <cellStyle name="40% - uthevingsfarge 3 25" xfId="381" xr:uid="{00000000-0005-0000-0000-0000C50C0000}"/>
    <cellStyle name="40% - uthevingsfarge 3 25 2" xfId="1555" xr:uid="{00000000-0005-0000-0000-0000C60C0000}"/>
    <cellStyle name="40% - uthevingsfarge 3 25 2 2" xfId="2492" xr:uid="{00000000-0005-0000-0000-0000C70C0000}"/>
    <cellStyle name="40% - uthevingsfarge 3 25 2 3" xfId="4634" xr:uid="{00000000-0005-0000-0000-0000C80C0000}"/>
    <cellStyle name="40% - uthevingsfarge 3 25 2_Balansetall" xfId="5629" xr:uid="{A7586617-A597-4874-817F-9E2BAA8DAB75}"/>
    <cellStyle name="40% - uthevingsfarge 3 25 3" xfId="1107" xr:uid="{00000000-0005-0000-0000-0000CA0C0000}"/>
    <cellStyle name="40% - uthevingsfarge 3 25 3 2" xfId="4174" xr:uid="{00000000-0005-0000-0000-0000CB0C0000}"/>
    <cellStyle name="40% - uthevingsfarge 3 25 3_Balansetall" xfId="5630" xr:uid="{03B7F1D7-AAFE-4701-B88E-003291DF972A}"/>
    <cellStyle name="40% - uthevingsfarge 3 25 4" xfId="2493" xr:uid="{00000000-0005-0000-0000-0000CC0C0000}"/>
    <cellStyle name="40% - uthevingsfarge 3 25 5" xfId="3714" xr:uid="{00000000-0005-0000-0000-0000CD0C0000}"/>
    <cellStyle name="40% - uthevingsfarge 3 25_Balansetall" xfId="5628" xr:uid="{897ACB0E-7731-4D8F-92DA-221813D4DA6C}"/>
    <cellStyle name="40% - uthevingsfarge 3 26" xfId="382" xr:uid="{00000000-0005-0000-0000-0000CF0C0000}"/>
    <cellStyle name="40% - uthevingsfarge 3 26 2" xfId="1568" xr:uid="{00000000-0005-0000-0000-0000D00C0000}"/>
    <cellStyle name="40% - uthevingsfarge 3 26 2 2" xfId="2494" xr:uid="{00000000-0005-0000-0000-0000D10C0000}"/>
    <cellStyle name="40% - uthevingsfarge 3 26 2 3" xfId="4647" xr:uid="{00000000-0005-0000-0000-0000D20C0000}"/>
    <cellStyle name="40% - uthevingsfarge 3 26 2_Balansetall" xfId="5632" xr:uid="{980DC31B-6F23-415B-96F5-4F4288A286F9}"/>
    <cellStyle name="40% - uthevingsfarge 3 26 3" xfId="1120" xr:uid="{00000000-0005-0000-0000-0000D40C0000}"/>
    <cellStyle name="40% - uthevingsfarge 3 26 3 2" xfId="4187" xr:uid="{00000000-0005-0000-0000-0000D50C0000}"/>
    <cellStyle name="40% - uthevingsfarge 3 26 3_Balansetall" xfId="5633" xr:uid="{74A2083E-1AC9-4972-8D5E-DADF844560F7}"/>
    <cellStyle name="40% - uthevingsfarge 3 26 4" xfId="2495" xr:uid="{00000000-0005-0000-0000-0000D60C0000}"/>
    <cellStyle name="40% - uthevingsfarge 3 26 5" xfId="3727" xr:uid="{00000000-0005-0000-0000-0000D70C0000}"/>
    <cellStyle name="40% - uthevingsfarge 3 26_Balansetall" xfId="5631" xr:uid="{A065C0EA-FAC4-4376-AD62-798B4266C7E4}"/>
    <cellStyle name="40% - uthevingsfarge 3 27" xfId="383" xr:uid="{00000000-0005-0000-0000-0000D90C0000}"/>
    <cellStyle name="40% - uthevingsfarge 3 27 2" xfId="1559" xr:uid="{00000000-0005-0000-0000-0000DA0C0000}"/>
    <cellStyle name="40% - uthevingsfarge 3 27 2 2" xfId="2496" xr:uid="{00000000-0005-0000-0000-0000DB0C0000}"/>
    <cellStyle name="40% - uthevingsfarge 3 27 2 3" xfId="4638" xr:uid="{00000000-0005-0000-0000-0000DC0C0000}"/>
    <cellStyle name="40% - uthevingsfarge 3 27 2_Balansetall" xfId="5635" xr:uid="{2E5A8A5B-63B7-4BD5-A83D-85719846F37D}"/>
    <cellStyle name="40% - uthevingsfarge 3 27 3" xfId="1111" xr:uid="{00000000-0005-0000-0000-0000DE0C0000}"/>
    <cellStyle name="40% - uthevingsfarge 3 27 3 2" xfId="4178" xr:uid="{00000000-0005-0000-0000-0000DF0C0000}"/>
    <cellStyle name="40% - uthevingsfarge 3 27 3_Balansetall" xfId="5636" xr:uid="{9D07ED60-4CF6-4B66-BDF4-C5284F0C0B5F}"/>
    <cellStyle name="40% - uthevingsfarge 3 27 4" xfId="2497" xr:uid="{00000000-0005-0000-0000-0000E00C0000}"/>
    <cellStyle name="40% - uthevingsfarge 3 27 5" xfId="3718" xr:uid="{00000000-0005-0000-0000-0000E10C0000}"/>
    <cellStyle name="40% - uthevingsfarge 3 27_Balansetall" xfId="5634" xr:uid="{28A83D5D-021D-48EB-9D7C-944CB88EB967}"/>
    <cellStyle name="40% - uthevingsfarge 3 28" xfId="384" xr:uid="{00000000-0005-0000-0000-0000E30C0000}"/>
    <cellStyle name="40% - uthevingsfarge 3 28 2" xfId="1584" xr:uid="{00000000-0005-0000-0000-0000E40C0000}"/>
    <cellStyle name="40% - uthevingsfarge 3 28 2 2" xfId="2498" xr:uid="{00000000-0005-0000-0000-0000E50C0000}"/>
    <cellStyle name="40% - uthevingsfarge 3 28 2 3" xfId="4663" xr:uid="{00000000-0005-0000-0000-0000E60C0000}"/>
    <cellStyle name="40% - uthevingsfarge 3 28 2_Balansetall" xfId="5638" xr:uid="{5500AC89-2146-4F54-B238-5DA17004C29B}"/>
    <cellStyle name="40% - uthevingsfarge 3 28 3" xfId="1136" xr:uid="{00000000-0005-0000-0000-0000E80C0000}"/>
    <cellStyle name="40% - uthevingsfarge 3 28 3 2" xfId="4203" xr:uid="{00000000-0005-0000-0000-0000E90C0000}"/>
    <cellStyle name="40% - uthevingsfarge 3 28 3_Balansetall" xfId="5639" xr:uid="{2CB13068-4933-4E5A-BD52-8A0B5C15AA95}"/>
    <cellStyle name="40% - uthevingsfarge 3 28 4" xfId="2499" xr:uid="{00000000-0005-0000-0000-0000EA0C0000}"/>
    <cellStyle name="40% - uthevingsfarge 3 28 5" xfId="3743" xr:uid="{00000000-0005-0000-0000-0000EB0C0000}"/>
    <cellStyle name="40% - uthevingsfarge 3 28_Balansetall" xfId="5637" xr:uid="{15272940-5A48-4D90-B453-BDC394B6DD95}"/>
    <cellStyle name="40% - uthevingsfarge 3 29" xfId="385" xr:uid="{00000000-0005-0000-0000-0000ED0C0000}"/>
    <cellStyle name="40% - uthevingsfarge 3 29 2" xfId="1598" xr:uid="{00000000-0005-0000-0000-0000EE0C0000}"/>
    <cellStyle name="40% - uthevingsfarge 3 29 2 2" xfId="2500" xr:uid="{00000000-0005-0000-0000-0000EF0C0000}"/>
    <cellStyle name="40% - uthevingsfarge 3 29 2 3" xfId="4677" xr:uid="{00000000-0005-0000-0000-0000F00C0000}"/>
    <cellStyle name="40% - uthevingsfarge 3 29 2_Balansetall" xfId="5641" xr:uid="{10899EC8-F1C4-49C1-9F42-259910DEC79F}"/>
    <cellStyle name="40% - uthevingsfarge 3 29 3" xfId="1150" xr:uid="{00000000-0005-0000-0000-0000F20C0000}"/>
    <cellStyle name="40% - uthevingsfarge 3 29 3 2" xfId="4217" xr:uid="{00000000-0005-0000-0000-0000F30C0000}"/>
    <cellStyle name="40% - uthevingsfarge 3 29 3_Balansetall" xfId="5642" xr:uid="{63F707BC-5ECC-432B-9E3F-B371F2FC07A4}"/>
    <cellStyle name="40% - uthevingsfarge 3 29 4" xfId="2501" xr:uid="{00000000-0005-0000-0000-0000F40C0000}"/>
    <cellStyle name="40% - uthevingsfarge 3 29 5" xfId="3757" xr:uid="{00000000-0005-0000-0000-0000F50C0000}"/>
    <cellStyle name="40% - uthevingsfarge 3 29_Balansetall" xfId="5640" xr:uid="{4453EDD0-93F7-4B86-B800-0D6C0FF4DED3}"/>
    <cellStyle name="40% - uthevingsfarge 3 3" xfId="386" xr:uid="{00000000-0005-0000-0000-0000F70C0000}"/>
    <cellStyle name="40% - uthevingsfarge 3 3 2" xfId="1278" xr:uid="{00000000-0005-0000-0000-0000F80C0000}"/>
    <cellStyle name="40% - uthevingsfarge 3 3 2 2" xfId="2502" xr:uid="{00000000-0005-0000-0000-0000F90C0000}"/>
    <cellStyle name="40% - uthevingsfarge 3 3 2 2 2" xfId="3229" xr:uid="{00000000-0005-0000-0000-0000FA0C0000}"/>
    <cellStyle name="40% - uthevingsfarge 3 3 2 3" xfId="2503" xr:uid="{00000000-0005-0000-0000-0000FB0C0000}"/>
    <cellStyle name="40% - uthevingsfarge 3 3 2 4" xfId="4357" xr:uid="{00000000-0005-0000-0000-0000FC0C0000}"/>
    <cellStyle name="40% - uthevingsfarge 3 3 2_Balansetall" xfId="5644" xr:uid="{3B219191-0B7D-433E-9E95-56156A140AE8}"/>
    <cellStyle name="40% - uthevingsfarge 3 3 3" xfId="830" xr:uid="{00000000-0005-0000-0000-0000FE0C0000}"/>
    <cellStyle name="40% - uthevingsfarge 3 3 3 2" xfId="2504" xr:uid="{00000000-0005-0000-0000-0000FF0C0000}"/>
    <cellStyle name="40% - uthevingsfarge 3 3 3 3" xfId="3897" xr:uid="{00000000-0005-0000-0000-0000000D0000}"/>
    <cellStyle name="40% - uthevingsfarge 3 3 3_Balansetall" xfId="5645" xr:uid="{70AE8D94-AB42-4E3D-8BA4-C5B36F1A985E}"/>
    <cellStyle name="40% - uthevingsfarge 3 3 4" xfId="2505" xr:uid="{00000000-0005-0000-0000-0000020D0000}"/>
    <cellStyle name="40% - uthevingsfarge 3 3 5" xfId="3437" xr:uid="{00000000-0005-0000-0000-0000030D0000}"/>
    <cellStyle name="40% - uthevingsfarge 3 3_Balansetall" xfId="5643" xr:uid="{1FABD2D4-9442-4F96-AED9-4783F0FBA0B0}"/>
    <cellStyle name="40% - uthevingsfarge 3 30" xfId="387" xr:uid="{00000000-0005-0000-0000-0000050D0000}"/>
    <cellStyle name="40% - uthevingsfarge 3 30 2" xfId="1612" xr:uid="{00000000-0005-0000-0000-0000060D0000}"/>
    <cellStyle name="40% - uthevingsfarge 3 30 2 2" xfId="2506" xr:uid="{00000000-0005-0000-0000-0000070D0000}"/>
    <cellStyle name="40% - uthevingsfarge 3 30 2 3" xfId="4691" xr:uid="{00000000-0005-0000-0000-0000080D0000}"/>
    <cellStyle name="40% - uthevingsfarge 3 30 2_Balansetall" xfId="5647" xr:uid="{C42A89D9-2F54-495B-BAC5-12F33AE8CA98}"/>
    <cellStyle name="40% - uthevingsfarge 3 30 3" xfId="1164" xr:uid="{00000000-0005-0000-0000-00000A0D0000}"/>
    <cellStyle name="40% - uthevingsfarge 3 30 3 2" xfId="4231" xr:uid="{00000000-0005-0000-0000-00000B0D0000}"/>
    <cellStyle name="40% - uthevingsfarge 3 30 3_Balansetall" xfId="5648" xr:uid="{DBEE881A-24D0-4B16-875A-DE02923C8869}"/>
    <cellStyle name="40% - uthevingsfarge 3 30 4" xfId="2507" xr:uid="{00000000-0005-0000-0000-00000C0D0000}"/>
    <cellStyle name="40% - uthevingsfarge 3 30 5" xfId="3771" xr:uid="{00000000-0005-0000-0000-00000D0D0000}"/>
    <cellStyle name="40% - uthevingsfarge 3 30_Balansetall" xfId="5646" xr:uid="{4FA53F45-C8F2-4606-8188-511AD0E1ED51}"/>
    <cellStyle name="40% - uthevingsfarge 3 31" xfId="388" xr:uid="{00000000-0005-0000-0000-00000F0D0000}"/>
    <cellStyle name="40% - uthevingsfarge 3 31 2" xfId="1625" xr:uid="{00000000-0005-0000-0000-0000100D0000}"/>
    <cellStyle name="40% - uthevingsfarge 3 31 2 2" xfId="2508" xr:uid="{00000000-0005-0000-0000-0000110D0000}"/>
    <cellStyle name="40% - uthevingsfarge 3 31 2 3" xfId="4704" xr:uid="{00000000-0005-0000-0000-0000120D0000}"/>
    <cellStyle name="40% - uthevingsfarge 3 31 2_Balansetall" xfId="5650" xr:uid="{F402927A-54C3-4054-8143-432BDB7472FD}"/>
    <cellStyle name="40% - uthevingsfarge 3 31 3" xfId="1177" xr:uid="{00000000-0005-0000-0000-0000140D0000}"/>
    <cellStyle name="40% - uthevingsfarge 3 31 3 2" xfId="4244" xr:uid="{00000000-0005-0000-0000-0000150D0000}"/>
    <cellStyle name="40% - uthevingsfarge 3 31 3_Balansetall" xfId="5651" xr:uid="{4E9FB79E-9372-466A-AC98-A65260728F46}"/>
    <cellStyle name="40% - uthevingsfarge 3 31 4" xfId="2509" xr:uid="{00000000-0005-0000-0000-0000160D0000}"/>
    <cellStyle name="40% - uthevingsfarge 3 31 5" xfId="3784" xr:uid="{00000000-0005-0000-0000-0000170D0000}"/>
    <cellStyle name="40% - uthevingsfarge 3 31_Balansetall" xfId="5649" xr:uid="{13CB65D3-E8B8-4D61-B5DF-2B8217A5D2BC}"/>
    <cellStyle name="40% - uthevingsfarge 3 32" xfId="389" xr:uid="{00000000-0005-0000-0000-0000190D0000}"/>
    <cellStyle name="40% - uthevingsfarge 3 32 2" xfId="1638" xr:uid="{00000000-0005-0000-0000-00001A0D0000}"/>
    <cellStyle name="40% - uthevingsfarge 3 32 2 2" xfId="2510" xr:uid="{00000000-0005-0000-0000-00001B0D0000}"/>
    <cellStyle name="40% - uthevingsfarge 3 32 2 3" xfId="4717" xr:uid="{00000000-0005-0000-0000-00001C0D0000}"/>
    <cellStyle name="40% - uthevingsfarge 3 32 2_Balansetall" xfId="5653" xr:uid="{D9330287-CDDC-42F5-AC8B-AF32A21D6865}"/>
    <cellStyle name="40% - uthevingsfarge 3 32 3" xfId="1190" xr:uid="{00000000-0005-0000-0000-00001E0D0000}"/>
    <cellStyle name="40% - uthevingsfarge 3 32 3 2" xfId="4257" xr:uid="{00000000-0005-0000-0000-00001F0D0000}"/>
    <cellStyle name="40% - uthevingsfarge 3 32 3_Balansetall" xfId="5654" xr:uid="{11955DF2-4799-44A0-AE12-AC7E15B68E33}"/>
    <cellStyle name="40% - uthevingsfarge 3 32 4" xfId="2511" xr:uid="{00000000-0005-0000-0000-0000200D0000}"/>
    <cellStyle name="40% - uthevingsfarge 3 32 5" xfId="3797" xr:uid="{00000000-0005-0000-0000-0000210D0000}"/>
    <cellStyle name="40% - uthevingsfarge 3 32_Balansetall" xfId="5652" xr:uid="{A04E9158-5661-4F63-8E9F-6402FB521091}"/>
    <cellStyle name="40% - uthevingsfarge 3 33" xfId="560" xr:uid="{00000000-0005-0000-0000-0000230D0000}"/>
    <cellStyle name="40% - uthevingsfarge 3 33 2" xfId="1690" xr:uid="{00000000-0005-0000-0000-0000240D0000}"/>
    <cellStyle name="40% - uthevingsfarge 3 33 2 2" xfId="2512" xr:uid="{00000000-0005-0000-0000-0000250D0000}"/>
    <cellStyle name="40% - uthevingsfarge 3 33 2 3" xfId="4769" xr:uid="{00000000-0005-0000-0000-0000260D0000}"/>
    <cellStyle name="40% - uthevingsfarge 3 33 2_Balansetall" xfId="5656" xr:uid="{065C4F2E-F57C-426C-8457-14B3C7B6DA96}"/>
    <cellStyle name="40% - uthevingsfarge 3 33 3" xfId="1242" xr:uid="{00000000-0005-0000-0000-0000280D0000}"/>
    <cellStyle name="40% - uthevingsfarge 3 33 3 2" xfId="4309" xr:uid="{00000000-0005-0000-0000-0000290D0000}"/>
    <cellStyle name="40% - uthevingsfarge 3 33 3_Balansetall" xfId="5657" xr:uid="{74A57256-3020-4F90-8913-B2702021C64C}"/>
    <cellStyle name="40% - uthevingsfarge 3 33 4" xfId="2513" xr:uid="{00000000-0005-0000-0000-00002A0D0000}"/>
    <cellStyle name="40% - uthevingsfarge 3 33 5" xfId="3849" xr:uid="{00000000-0005-0000-0000-00002B0D0000}"/>
    <cellStyle name="40% - uthevingsfarge 3 33_Balansetall" xfId="5655" xr:uid="{F6F84BA1-9FF9-4E58-8649-7CAAD54B0EE5}"/>
    <cellStyle name="40% - uthevingsfarge 3 34" xfId="26" xr:uid="{00000000-0005-0000-0000-00002D0D0000}"/>
    <cellStyle name="40% - uthevingsfarge 3 34 2" xfId="2514" xr:uid="{00000000-0005-0000-0000-00002E0D0000}"/>
    <cellStyle name="40% - uthevingsfarge 3 34 2 2" xfId="3230" xr:uid="{00000000-0005-0000-0000-00002F0D0000}"/>
    <cellStyle name="40% - uthevingsfarge 3 34 3" xfId="2515" xr:uid="{00000000-0005-0000-0000-0000300D0000}"/>
    <cellStyle name="40% - uthevingsfarge 3 34 4" xfId="4323" xr:uid="{00000000-0005-0000-0000-0000310D0000}"/>
    <cellStyle name="40% - uthevingsfarge 3 34_Balansetall" xfId="5658" xr:uid="{38C2E715-D386-4E46-BE66-7C617D9881F2}"/>
    <cellStyle name="40% - uthevingsfarge 3 35" xfId="796" xr:uid="{00000000-0005-0000-0000-0000330D0000}"/>
    <cellStyle name="40% - uthevingsfarge 3 35 2" xfId="2516" xr:uid="{00000000-0005-0000-0000-0000340D0000}"/>
    <cellStyle name="40% - uthevingsfarge 3 35 2 2" xfId="3231" xr:uid="{00000000-0005-0000-0000-0000350D0000}"/>
    <cellStyle name="40% - uthevingsfarge 3 35 3" xfId="2517" xr:uid="{00000000-0005-0000-0000-0000360D0000}"/>
    <cellStyle name="40% - uthevingsfarge 3 35 4" xfId="3863" xr:uid="{00000000-0005-0000-0000-0000370D0000}"/>
    <cellStyle name="40% - uthevingsfarge 3 35_Balansetall" xfId="5659" xr:uid="{2274261E-3651-48CF-A8F7-8BE5C46047CB}"/>
    <cellStyle name="40% - uthevingsfarge 3 36" xfId="2518" xr:uid="{00000000-0005-0000-0000-0000390D0000}"/>
    <cellStyle name="40% - uthevingsfarge 3 36 2" xfId="2519" xr:uid="{00000000-0005-0000-0000-00003A0D0000}"/>
    <cellStyle name="40% - uthevingsfarge 3 36 2 2" xfId="3233" xr:uid="{00000000-0005-0000-0000-00003B0D0000}"/>
    <cellStyle name="40% - uthevingsfarge 3 36 3" xfId="3232" xr:uid="{00000000-0005-0000-0000-00003C0D0000}"/>
    <cellStyle name="40% - uthevingsfarge 3 36_Note_1_og_2" xfId="2520" xr:uid="{00000000-0005-0000-0000-00003D0D0000}"/>
    <cellStyle name="40% - uthevingsfarge 3 37" xfId="2521" xr:uid="{00000000-0005-0000-0000-00003E0D0000}"/>
    <cellStyle name="40% - uthevingsfarge 3 37 2" xfId="3234" xr:uid="{00000000-0005-0000-0000-00003F0D0000}"/>
    <cellStyle name="40% - uthevingsfarge 3 38" xfId="2522" xr:uid="{00000000-0005-0000-0000-0000400D0000}"/>
    <cellStyle name="40% - uthevingsfarge 3 39" xfId="2523" xr:uid="{00000000-0005-0000-0000-0000410D0000}"/>
    <cellStyle name="40% - uthevingsfarge 3 4" xfId="390" xr:uid="{00000000-0005-0000-0000-0000420D0000}"/>
    <cellStyle name="40% - uthevingsfarge 3 4 2" xfId="1292" xr:uid="{00000000-0005-0000-0000-0000430D0000}"/>
    <cellStyle name="40% - uthevingsfarge 3 4 2 2" xfId="2524" xr:uid="{00000000-0005-0000-0000-0000440D0000}"/>
    <cellStyle name="40% - uthevingsfarge 3 4 2 2 2" xfId="3235" xr:uid="{00000000-0005-0000-0000-0000450D0000}"/>
    <cellStyle name="40% - uthevingsfarge 3 4 2 3" xfId="2525" xr:uid="{00000000-0005-0000-0000-0000460D0000}"/>
    <cellStyle name="40% - uthevingsfarge 3 4 2 4" xfId="4371" xr:uid="{00000000-0005-0000-0000-0000470D0000}"/>
    <cellStyle name="40% - uthevingsfarge 3 4 2_Balansetall" xfId="5661" xr:uid="{87E3111F-5F49-431D-A2E5-1A6D9D5F5465}"/>
    <cellStyle name="40% - uthevingsfarge 3 4 3" xfId="844" xr:uid="{00000000-0005-0000-0000-0000490D0000}"/>
    <cellStyle name="40% - uthevingsfarge 3 4 3 2" xfId="2526" xr:uid="{00000000-0005-0000-0000-00004A0D0000}"/>
    <cellStyle name="40% - uthevingsfarge 3 4 3 3" xfId="3911" xr:uid="{00000000-0005-0000-0000-00004B0D0000}"/>
    <cellStyle name="40% - uthevingsfarge 3 4 3_Balansetall" xfId="5662" xr:uid="{2AFC4530-E42A-472A-BBD9-FABC65408CB3}"/>
    <cellStyle name="40% - uthevingsfarge 3 4 4" xfId="2527" xr:uid="{00000000-0005-0000-0000-00004D0D0000}"/>
    <cellStyle name="40% - uthevingsfarge 3 4 5" xfId="3451" xr:uid="{00000000-0005-0000-0000-00004E0D0000}"/>
    <cellStyle name="40% - uthevingsfarge 3 4_Balansetall" xfId="5660" xr:uid="{A5CB5685-7E27-4F03-A6AC-D1BC9B3FA012}"/>
    <cellStyle name="40% - uthevingsfarge 3 40" xfId="3403" xr:uid="{00000000-0005-0000-0000-0000500D0000}"/>
    <cellStyle name="40% - uthevingsfarge 3 5" xfId="391" xr:uid="{00000000-0005-0000-0000-0000510D0000}"/>
    <cellStyle name="40% - uthevingsfarge 3 5 2" xfId="1274" xr:uid="{00000000-0005-0000-0000-0000520D0000}"/>
    <cellStyle name="40% - uthevingsfarge 3 5 2 2" xfId="2528" xr:uid="{00000000-0005-0000-0000-0000530D0000}"/>
    <cellStyle name="40% - uthevingsfarge 3 5 2 2 2" xfId="3236" xr:uid="{00000000-0005-0000-0000-0000540D0000}"/>
    <cellStyle name="40% - uthevingsfarge 3 5 2 3" xfId="2529" xr:uid="{00000000-0005-0000-0000-0000550D0000}"/>
    <cellStyle name="40% - uthevingsfarge 3 5 2 4" xfId="4353" xr:uid="{00000000-0005-0000-0000-0000560D0000}"/>
    <cellStyle name="40% - uthevingsfarge 3 5 2_Balansetall" xfId="5664" xr:uid="{63BB2231-8F0B-45F9-8D57-25A834675953}"/>
    <cellStyle name="40% - uthevingsfarge 3 5 3" xfId="826" xr:uid="{00000000-0005-0000-0000-0000580D0000}"/>
    <cellStyle name="40% - uthevingsfarge 3 5 3 2" xfId="2530" xr:uid="{00000000-0005-0000-0000-0000590D0000}"/>
    <cellStyle name="40% - uthevingsfarge 3 5 3 3" xfId="3893" xr:uid="{00000000-0005-0000-0000-00005A0D0000}"/>
    <cellStyle name="40% - uthevingsfarge 3 5 3_Balansetall" xfId="5665" xr:uid="{87C88606-B8AB-427D-95A4-3206F44D3831}"/>
    <cellStyle name="40% - uthevingsfarge 3 5 4" xfId="2531" xr:uid="{00000000-0005-0000-0000-00005C0D0000}"/>
    <cellStyle name="40% - uthevingsfarge 3 5 5" xfId="3433" xr:uid="{00000000-0005-0000-0000-00005D0D0000}"/>
    <cellStyle name="40% - uthevingsfarge 3 5_Balansetall" xfId="5663" xr:uid="{37D019B5-7504-48B4-9423-F799BA94D138}"/>
    <cellStyle name="40% - uthevingsfarge 3 6" xfId="392" xr:uid="{00000000-0005-0000-0000-00005F0D0000}"/>
    <cellStyle name="40% - uthevingsfarge 3 6 2" xfId="1288" xr:uid="{00000000-0005-0000-0000-0000600D0000}"/>
    <cellStyle name="40% - uthevingsfarge 3 6 2 2" xfId="2532" xr:uid="{00000000-0005-0000-0000-0000610D0000}"/>
    <cellStyle name="40% - uthevingsfarge 3 6 2 2 2" xfId="3237" xr:uid="{00000000-0005-0000-0000-0000620D0000}"/>
    <cellStyle name="40% - uthevingsfarge 3 6 2 3" xfId="2533" xr:uid="{00000000-0005-0000-0000-0000630D0000}"/>
    <cellStyle name="40% - uthevingsfarge 3 6 2 4" xfId="4367" xr:uid="{00000000-0005-0000-0000-0000640D0000}"/>
    <cellStyle name="40% - uthevingsfarge 3 6 2_Balansetall" xfId="5667" xr:uid="{5AD950B8-4476-4776-8DE3-10F26EA66011}"/>
    <cellStyle name="40% - uthevingsfarge 3 6 3" xfId="840" xr:uid="{00000000-0005-0000-0000-0000660D0000}"/>
    <cellStyle name="40% - uthevingsfarge 3 6 3 2" xfId="2534" xr:uid="{00000000-0005-0000-0000-0000670D0000}"/>
    <cellStyle name="40% - uthevingsfarge 3 6 3 3" xfId="3907" xr:uid="{00000000-0005-0000-0000-0000680D0000}"/>
    <cellStyle name="40% - uthevingsfarge 3 6 3_Balansetall" xfId="5668" xr:uid="{BC1BCBF1-2C7B-4FFC-9B0D-AA01D79C0F34}"/>
    <cellStyle name="40% - uthevingsfarge 3 6 4" xfId="2535" xr:uid="{00000000-0005-0000-0000-00006A0D0000}"/>
    <cellStyle name="40% - uthevingsfarge 3 6 5" xfId="3447" xr:uid="{00000000-0005-0000-0000-00006B0D0000}"/>
    <cellStyle name="40% - uthevingsfarge 3 6_Balansetall" xfId="5666" xr:uid="{FCBEDF77-C50C-482D-BB64-8887C1809262}"/>
    <cellStyle name="40% - uthevingsfarge 3 7" xfId="393" xr:uid="{00000000-0005-0000-0000-00006D0D0000}"/>
    <cellStyle name="40% - uthevingsfarge 3 7 2" xfId="1262" xr:uid="{00000000-0005-0000-0000-00006E0D0000}"/>
    <cellStyle name="40% - uthevingsfarge 3 7 2 2" xfId="2536" xr:uid="{00000000-0005-0000-0000-00006F0D0000}"/>
    <cellStyle name="40% - uthevingsfarge 3 7 2 2 2" xfId="3238" xr:uid="{00000000-0005-0000-0000-0000700D0000}"/>
    <cellStyle name="40% - uthevingsfarge 3 7 2 3" xfId="2537" xr:uid="{00000000-0005-0000-0000-0000710D0000}"/>
    <cellStyle name="40% - uthevingsfarge 3 7 2 4" xfId="4341" xr:uid="{00000000-0005-0000-0000-0000720D0000}"/>
    <cellStyle name="40% - uthevingsfarge 3 7 2_Balansetall" xfId="5670" xr:uid="{3AE208C0-AF80-4DEA-B2F3-F2A46E4F5C83}"/>
    <cellStyle name="40% - uthevingsfarge 3 7 3" xfId="814" xr:uid="{00000000-0005-0000-0000-0000740D0000}"/>
    <cellStyle name="40% - uthevingsfarge 3 7 3 2" xfId="2538" xr:uid="{00000000-0005-0000-0000-0000750D0000}"/>
    <cellStyle name="40% - uthevingsfarge 3 7 3 3" xfId="3881" xr:uid="{00000000-0005-0000-0000-0000760D0000}"/>
    <cellStyle name="40% - uthevingsfarge 3 7 3_Balansetall" xfId="5671" xr:uid="{7DE57377-0A2A-44FA-BF8E-2F986ABBA08B}"/>
    <cellStyle name="40% - uthevingsfarge 3 7 4" xfId="2539" xr:uid="{00000000-0005-0000-0000-0000780D0000}"/>
    <cellStyle name="40% - uthevingsfarge 3 7 5" xfId="3421" xr:uid="{00000000-0005-0000-0000-0000790D0000}"/>
    <cellStyle name="40% - uthevingsfarge 3 7_Balansetall" xfId="5669" xr:uid="{AE6453A0-ADF4-4E60-A936-9A267BE674B8}"/>
    <cellStyle name="40% - uthevingsfarge 3 8" xfId="394" xr:uid="{00000000-0005-0000-0000-00007B0D0000}"/>
    <cellStyle name="40% - uthevingsfarge 3 8 2" xfId="1304" xr:uid="{00000000-0005-0000-0000-00007C0D0000}"/>
    <cellStyle name="40% - uthevingsfarge 3 8 2 2" xfId="2540" xr:uid="{00000000-0005-0000-0000-00007D0D0000}"/>
    <cellStyle name="40% - uthevingsfarge 3 8 2 2 2" xfId="3239" xr:uid="{00000000-0005-0000-0000-00007E0D0000}"/>
    <cellStyle name="40% - uthevingsfarge 3 8 2 3" xfId="2541" xr:uid="{00000000-0005-0000-0000-00007F0D0000}"/>
    <cellStyle name="40% - uthevingsfarge 3 8 2 4" xfId="4383" xr:uid="{00000000-0005-0000-0000-0000800D0000}"/>
    <cellStyle name="40% - uthevingsfarge 3 8 2_Balansetall" xfId="5673" xr:uid="{3CDC2E1C-6F05-424F-8E78-C37B85973693}"/>
    <cellStyle name="40% - uthevingsfarge 3 8 3" xfId="856" xr:uid="{00000000-0005-0000-0000-0000820D0000}"/>
    <cellStyle name="40% - uthevingsfarge 3 8 3 2" xfId="2542" xr:uid="{00000000-0005-0000-0000-0000830D0000}"/>
    <cellStyle name="40% - uthevingsfarge 3 8 3 3" xfId="3923" xr:uid="{00000000-0005-0000-0000-0000840D0000}"/>
    <cellStyle name="40% - uthevingsfarge 3 8 3_Balansetall" xfId="5674" xr:uid="{29C37AFD-71D6-493B-8599-46B53B4DE25D}"/>
    <cellStyle name="40% - uthevingsfarge 3 8 4" xfId="2543" xr:uid="{00000000-0005-0000-0000-0000860D0000}"/>
    <cellStyle name="40% - uthevingsfarge 3 8 5" xfId="3463" xr:uid="{00000000-0005-0000-0000-0000870D0000}"/>
    <cellStyle name="40% - uthevingsfarge 3 8_Balansetall" xfId="5672" xr:uid="{58425D8D-12FA-4FD4-BE9C-BD74381421A1}"/>
    <cellStyle name="40% - uthevingsfarge 3 9" xfId="395" xr:uid="{00000000-0005-0000-0000-0000890D0000}"/>
    <cellStyle name="40% - uthevingsfarge 3 9 2" xfId="1318" xr:uid="{00000000-0005-0000-0000-00008A0D0000}"/>
    <cellStyle name="40% - uthevingsfarge 3 9 2 2" xfId="2544" xr:uid="{00000000-0005-0000-0000-00008B0D0000}"/>
    <cellStyle name="40% - uthevingsfarge 3 9 2 2 2" xfId="3240" xr:uid="{00000000-0005-0000-0000-00008C0D0000}"/>
    <cellStyle name="40% - uthevingsfarge 3 9 2 3" xfId="2545" xr:uid="{00000000-0005-0000-0000-00008D0D0000}"/>
    <cellStyle name="40% - uthevingsfarge 3 9 2 4" xfId="4397" xr:uid="{00000000-0005-0000-0000-00008E0D0000}"/>
    <cellStyle name="40% - uthevingsfarge 3 9 2_Balansetall" xfId="5676" xr:uid="{5B54C258-FF6B-4A41-90B8-FCFD79E157F1}"/>
    <cellStyle name="40% - uthevingsfarge 3 9 3" xfId="870" xr:uid="{00000000-0005-0000-0000-0000900D0000}"/>
    <cellStyle name="40% - uthevingsfarge 3 9 3 2" xfId="2546" xr:uid="{00000000-0005-0000-0000-0000910D0000}"/>
    <cellStyle name="40% - uthevingsfarge 3 9 3 3" xfId="3937" xr:uid="{00000000-0005-0000-0000-0000920D0000}"/>
    <cellStyle name="40% - uthevingsfarge 3 9 3_Balansetall" xfId="5677" xr:uid="{BAF1E181-97F9-4878-83B5-C1CC6C49A4B0}"/>
    <cellStyle name="40% - uthevingsfarge 3 9 4" xfId="2547" xr:uid="{00000000-0005-0000-0000-0000940D0000}"/>
    <cellStyle name="40% - uthevingsfarge 3 9 5" xfId="3477" xr:uid="{00000000-0005-0000-0000-0000950D0000}"/>
    <cellStyle name="40% - uthevingsfarge 3 9_Balansetall" xfId="5675" xr:uid="{46384715-3AE8-4B75-B2FA-2BB5810A7593}"/>
    <cellStyle name="40% - uthevingsfarge 3_Balansetall" xfId="5579" xr:uid="{8149E22E-0F26-4E81-A617-B4F78CDE7184}"/>
    <cellStyle name="40% - uthevingsfarge 4" xfId="755" xr:uid="{00000000-0005-0000-0000-0000980D0000}"/>
    <cellStyle name="40% - uthevingsfarge 4 10" xfId="396" xr:uid="{00000000-0005-0000-0000-0000990D0000}"/>
    <cellStyle name="40% - uthevingsfarge 4 10 2" xfId="1302" xr:uid="{00000000-0005-0000-0000-00009A0D0000}"/>
    <cellStyle name="40% - uthevingsfarge 4 10 2 2" xfId="2548" xr:uid="{00000000-0005-0000-0000-00009B0D0000}"/>
    <cellStyle name="40% - uthevingsfarge 4 10 2 2 2" xfId="3241" xr:uid="{00000000-0005-0000-0000-00009C0D0000}"/>
    <cellStyle name="40% - uthevingsfarge 4 10 2 3" xfId="2549" xr:uid="{00000000-0005-0000-0000-00009D0D0000}"/>
    <cellStyle name="40% - uthevingsfarge 4 10 2 4" xfId="4381" xr:uid="{00000000-0005-0000-0000-00009E0D0000}"/>
    <cellStyle name="40% - uthevingsfarge 4 10 2_Balansetall" xfId="5680" xr:uid="{EEEAAD3F-D27E-4364-9667-231F0D89BFC7}"/>
    <cellStyle name="40% - uthevingsfarge 4 10 3" xfId="854" xr:uid="{00000000-0005-0000-0000-0000A00D0000}"/>
    <cellStyle name="40% - uthevingsfarge 4 10 3 2" xfId="2550" xr:uid="{00000000-0005-0000-0000-0000A10D0000}"/>
    <cellStyle name="40% - uthevingsfarge 4 10 3 3" xfId="3921" xr:uid="{00000000-0005-0000-0000-0000A20D0000}"/>
    <cellStyle name="40% - uthevingsfarge 4 10 3_Balansetall" xfId="5681" xr:uid="{9EEFD102-E1B6-4586-B935-C9D70C538E27}"/>
    <cellStyle name="40% - uthevingsfarge 4 10 4" xfId="2551" xr:uid="{00000000-0005-0000-0000-0000A40D0000}"/>
    <cellStyle name="40% - uthevingsfarge 4 10 5" xfId="3461" xr:uid="{00000000-0005-0000-0000-0000A50D0000}"/>
    <cellStyle name="40% - uthevingsfarge 4 10_Balansetall" xfId="5679" xr:uid="{56DB039D-A3D8-4139-8D8A-24E04234A1F8}"/>
    <cellStyle name="40% - uthevingsfarge 4 11" xfId="397" xr:uid="{00000000-0005-0000-0000-0000A70D0000}"/>
    <cellStyle name="40% - uthevingsfarge 4 11 2" xfId="1316" xr:uid="{00000000-0005-0000-0000-0000A80D0000}"/>
    <cellStyle name="40% - uthevingsfarge 4 11 2 2" xfId="2552" xr:uid="{00000000-0005-0000-0000-0000A90D0000}"/>
    <cellStyle name="40% - uthevingsfarge 4 11 2 3" xfId="4395" xr:uid="{00000000-0005-0000-0000-0000AA0D0000}"/>
    <cellStyle name="40% - uthevingsfarge 4 11 2_Balansetall" xfId="5683" xr:uid="{C20F9680-70B0-4897-806B-5750AE31CA40}"/>
    <cellStyle name="40% - uthevingsfarge 4 11 3" xfId="868" xr:uid="{00000000-0005-0000-0000-0000AC0D0000}"/>
    <cellStyle name="40% - uthevingsfarge 4 11 3 2" xfId="3935" xr:uid="{00000000-0005-0000-0000-0000AD0D0000}"/>
    <cellStyle name="40% - uthevingsfarge 4 11 3_Balansetall" xfId="5684" xr:uid="{0C03BA87-6A38-48CC-868A-5A954A597C51}"/>
    <cellStyle name="40% - uthevingsfarge 4 11 4" xfId="2553" xr:uid="{00000000-0005-0000-0000-0000AE0D0000}"/>
    <cellStyle name="40% - uthevingsfarge 4 11 5" xfId="3475" xr:uid="{00000000-0005-0000-0000-0000AF0D0000}"/>
    <cellStyle name="40% - uthevingsfarge 4 11_Balansetall" xfId="5682" xr:uid="{B5345758-4A29-4C60-8C69-0BE36419CB34}"/>
    <cellStyle name="40% - uthevingsfarge 4 12" xfId="398" xr:uid="{00000000-0005-0000-0000-0000B10D0000}"/>
    <cellStyle name="40% - uthevingsfarge 4 12 2" xfId="1398" xr:uid="{00000000-0005-0000-0000-0000B20D0000}"/>
    <cellStyle name="40% - uthevingsfarge 4 12 2 2" xfId="2554" xr:uid="{00000000-0005-0000-0000-0000B30D0000}"/>
    <cellStyle name="40% - uthevingsfarge 4 12 2 3" xfId="4477" xr:uid="{00000000-0005-0000-0000-0000B40D0000}"/>
    <cellStyle name="40% - uthevingsfarge 4 12 2_Balansetall" xfId="5686" xr:uid="{4E58D125-7D04-4EB6-BA4F-E37F146BB6FF}"/>
    <cellStyle name="40% - uthevingsfarge 4 12 3" xfId="950" xr:uid="{00000000-0005-0000-0000-0000B60D0000}"/>
    <cellStyle name="40% - uthevingsfarge 4 12 3 2" xfId="4017" xr:uid="{00000000-0005-0000-0000-0000B70D0000}"/>
    <cellStyle name="40% - uthevingsfarge 4 12 3_Balansetall" xfId="5687" xr:uid="{8B034D70-1771-44A2-9009-E28D0D4A4FE5}"/>
    <cellStyle name="40% - uthevingsfarge 4 12 4" xfId="2555" xr:uid="{00000000-0005-0000-0000-0000B80D0000}"/>
    <cellStyle name="40% - uthevingsfarge 4 12 5" xfId="3557" xr:uid="{00000000-0005-0000-0000-0000B90D0000}"/>
    <cellStyle name="40% - uthevingsfarge 4 12_Balansetall" xfId="5685" xr:uid="{D5AD498D-3CCB-4347-B5B9-97D6964C812F}"/>
    <cellStyle name="40% - uthevingsfarge 4 13" xfId="399" xr:uid="{00000000-0005-0000-0000-0000BB0D0000}"/>
    <cellStyle name="40% - uthevingsfarge 4 13 2" xfId="1419" xr:uid="{00000000-0005-0000-0000-0000BC0D0000}"/>
    <cellStyle name="40% - uthevingsfarge 4 13 2 2" xfId="2556" xr:uid="{00000000-0005-0000-0000-0000BD0D0000}"/>
    <cellStyle name="40% - uthevingsfarge 4 13 2 3" xfId="4498" xr:uid="{00000000-0005-0000-0000-0000BE0D0000}"/>
    <cellStyle name="40% - uthevingsfarge 4 13 2_Balansetall" xfId="5689" xr:uid="{AB3BFDA1-0A60-4AD5-8B8E-8EDEF6864598}"/>
    <cellStyle name="40% - uthevingsfarge 4 13 3" xfId="971" xr:uid="{00000000-0005-0000-0000-0000C00D0000}"/>
    <cellStyle name="40% - uthevingsfarge 4 13 3 2" xfId="4038" xr:uid="{00000000-0005-0000-0000-0000C10D0000}"/>
    <cellStyle name="40% - uthevingsfarge 4 13 3_Balansetall" xfId="5690" xr:uid="{AD2F4820-B073-49F3-ACF8-13A24BAE0816}"/>
    <cellStyle name="40% - uthevingsfarge 4 13 4" xfId="2557" xr:uid="{00000000-0005-0000-0000-0000C20D0000}"/>
    <cellStyle name="40% - uthevingsfarge 4 13 5" xfId="3578" xr:uid="{00000000-0005-0000-0000-0000C30D0000}"/>
    <cellStyle name="40% - uthevingsfarge 4 13_Balansetall" xfId="5688" xr:uid="{12004680-6121-4ED4-A902-FE22CEEC4A93}"/>
    <cellStyle name="40% - uthevingsfarge 4 14" xfId="400" xr:uid="{00000000-0005-0000-0000-0000C50D0000}"/>
    <cellStyle name="40% - uthevingsfarge 4 14 2" xfId="1402" xr:uid="{00000000-0005-0000-0000-0000C60D0000}"/>
    <cellStyle name="40% - uthevingsfarge 4 14 2 2" xfId="2558" xr:uid="{00000000-0005-0000-0000-0000C70D0000}"/>
    <cellStyle name="40% - uthevingsfarge 4 14 2 3" xfId="4481" xr:uid="{00000000-0005-0000-0000-0000C80D0000}"/>
    <cellStyle name="40% - uthevingsfarge 4 14 2_Balansetall" xfId="5692" xr:uid="{C3E16F15-FB94-4761-B271-8106186BAB4F}"/>
    <cellStyle name="40% - uthevingsfarge 4 14 3" xfId="954" xr:uid="{00000000-0005-0000-0000-0000CA0D0000}"/>
    <cellStyle name="40% - uthevingsfarge 4 14 3 2" xfId="4021" xr:uid="{00000000-0005-0000-0000-0000CB0D0000}"/>
    <cellStyle name="40% - uthevingsfarge 4 14 3_Balansetall" xfId="5693" xr:uid="{CC383C3D-AA0C-43DA-BAC7-A66D6BD12F91}"/>
    <cellStyle name="40% - uthevingsfarge 4 14 4" xfId="2559" xr:uid="{00000000-0005-0000-0000-0000CC0D0000}"/>
    <cellStyle name="40% - uthevingsfarge 4 14 5" xfId="3561" xr:uid="{00000000-0005-0000-0000-0000CD0D0000}"/>
    <cellStyle name="40% - uthevingsfarge 4 14_Balansetall" xfId="5691" xr:uid="{0BECD5BF-8CBB-4E87-A434-F4286128F106}"/>
    <cellStyle name="40% - uthevingsfarge 4 15" xfId="401" xr:uid="{00000000-0005-0000-0000-0000CF0D0000}"/>
    <cellStyle name="40% - uthevingsfarge 4 15 2" xfId="1415" xr:uid="{00000000-0005-0000-0000-0000D00D0000}"/>
    <cellStyle name="40% - uthevingsfarge 4 15 2 2" xfId="2560" xr:uid="{00000000-0005-0000-0000-0000D10D0000}"/>
    <cellStyle name="40% - uthevingsfarge 4 15 2 3" xfId="4494" xr:uid="{00000000-0005-0000-0000-0000D20D0000}"/>
    <cellStyle name="40% - uthevingsfarge 4 15 2_Balansetall" xfId="5695" xr:uid="{455532C4-16B7-48BE-980F-A10907812A02}"/>
    <cellStyle name="40% - uthevingsfarge 4 15 3" xfId="967" xr:uid="{00000000-0005-0000-0000-0000D40D0000}"/>
    <cellStyle name="40% - uthevingsfarge 4 15 3 2" xfId="4034" xr:uid="{00000000-0005-0000-0000-0000D50D0000}"/>
    <cellStyle name="40% - uthevingsfarge 4 15 3_Balansetall" xfId="5696" xr:uid="{7BDED7BC-6A4C-461C-B3E5-F9A364ACFA7A}"/>
    <cellStyle name="40% - uthevingsfarge 4 15 4" xfId="2561" xr:uid="{00000000-0005-0000-0000-0000D60D0000}"/>
    <cellStyle name="40% - uthevingsfarge 4 15 5" xfId="3574" xr:uid="{00000000-0005-0000-0000-0000D70D0000}"/>
    <cellStyle name="40% - uthevingsfarge 4 15_Balansetall" xfId="5694" xr:uid="{71F33DCB-C62F-42EC-8BE5-1F554087A3C6}"/>
    <cellStyle name="40% - uthevingsfarge 4 16" xfId="402" xr:uid="{00000000-0005-0000-0000-0000D90D0000}"/>
    <cellStyle name="40% - uthevingsfarge 4 16 2" xfId="1406" xr:uid="{00000000-0005-0000-0000-0000DA0D0000}"/>
    <cellStyle name="40% - uthevingsfarge 4 16 2 2" xfId="2562" xr:uid="{00000000-0005-0000-0000-0000DB0D0000}"/>
    <cellStyle name="40% - uthevingsfarge 4 16 2 3" xfId="4485" xr:uid="{00000000-0005-0000-0000-0000DC0D0000}"/>
    <cellStyle name="40% - uthevingsfarge 4 16 2_Balansetall" xfId="5698" xr:uid="{E769285C-E65F-4671-858A-1F4737E0D6E2}"/>
    <cellStyle name="40% - uthevingsfarge 4 16 3" xfId="958" xr:uid="{00000000-0005-0000-0000-0000DE0D0000}"/>
    <cellStyle name="40% - uthevingsfarge 4 16 3 2" xfId="4025" xr:uid="{00000000-0005-0000-0000-0000DF0D0000}"/>
    <cellStyle name="40% - uthevingsfarge 4 16 3_Balansetall" xfId="5699" xr:uid="{3F40F610-6167-45FD-A0A1-88A473B30086}"/>
    <cellStyle name="40% - uthevingsfarge 4 16 4" xfId="2563" xr:uid="{00000000-0005-0000-0000-0000E00D0000}"/>
    <cellStyle name="40% - uthevingsfarge 4 16 5" xfId="3565" xr:uid="{00000000-0005-0000-0000-0000E10D0000}"/>
    <cellStyle name="40% - uthevingsfarge 4 16_Balansetall" xfId="5697" xr:uid="{4B6E2257-8D9C-4DFC-8FA8-D55D415087B6}"/>
    <cellStyle name="40% - uthevingsfarge 4 17" xfId="403" xr:uid="{00000000-0005-0000-0000-0000E30D0000}"/>
    <cellStyle name="40% - uthevingsfarge 4 17 2" xfId="1413" xr:uid="{00000000-0005-0000-0000-0000E40D0000}"/>
    <cellStyle name="40% - uthevingsfarge 4 17 2 2" xfId="2564" xr:uid="{00000000-0005-0000-0000-0000E50D0000}"/>
    <cellStyle name="40% - uthevingsfarge 4 17 2 3" xfId="4492" xr:uid="{00000000-0005-0000-0000-0000E60D0000}"/>
    <cellStyle name="40% - uthevingsfarge 4 17 2_Balansetall" xfId="5701" xr:uid="{94E50F54-5C7F-41FA-93B4-858F4D526491}"/>
    <cellStyle name="40% - uthevingsfarge 4 17 3" xfId="965" xr:uid="{00000000-0005-0000-0000-0000E80D0000}"/>
    <cellStyle name="40% - uthevingsfarge 4 17 3 2" xfId="4032" xr:uid="{00000000-0005-0000-0000-0000E90D0000}"/>
    <cellStyle name="40% - uthevingsfarge 4 17 3_Balansetall" xfId="5702" xr:uid="{823D07AB-6FEB-4A89-8FF3-8471BB2F1490}"/>
    <cellStyle name="40% - uthevingsfarge 4 17 4" xfId="2565" xr:uid="{00000000-0005-0000-0000-0000EA0D0000}"/>
    <cellStyle name="40% - uthevingsfarge 4 17 5" xfId="3572" xr:uid="{00000000-0005-0000-0000-0000EB0D0000}"/>
    <cellStyle name="40% - uthevingsfarge 4 17_Balansetall" xfId="5700" xr:uid="{48919CDD-695C-47CF-B5C5-2AB13CC75E73}"/>
    <cellStyle name="40% - uthevingsfarge 4 18" xfId="404" xr:uid="{00000000-0005-0000-0000-0000ED0D0000}"/>
    <cellStyle name="40% - uthevingsfarge 4 18 2" xfId="1408" xr:uid="{00000000-0005-0000-0000-0000EE0D0000}"/>
    <cellStyle name="40% - uthevingsfarge 4 18 2 2" xfId="2566" xr:uid="{00000000-0005-0000-0000-0000EF0D0000}"/>
    <cellStyle name="40% - uthevingsfarge 4 18 2 3" xfId="4487" xr:uid="{00000000-0005-0000-0000-0000F00D0000}"/>
    <cellStyle name="40% - uthevingsfarge 4 18 2_Balansetall" xfId="5704" xr:uid="{036C74F5-3D35-4CB2-AE6F-39FC7A8B5180}"/>
    <cellStyle name="40% - uthevingsfarge 4 18 3" xfId="960" xr:uid="{00000000-0005-0000-0000-0000F20D0000}"/>
    <cellStyle name="40% - uthevingsfarge 4 18 3 2" xfId="4027" xr:uid="{00000000-0005-0000-0000-0000F30D0000}"/>
    <cellStyle name="40% - uthevingsfarge 4 18 3_Balansetall" xfId="5705" xr:uid="{4F148666-B280-4882-9E31-1BEED51BC5F4}"/>
    <cellStyle name="40% - uthevingsfarge 4 18 4" xfId="2567" xr:uid="{00000000-0005-0000-0000-0000F40D0000}"/>
    <cellStyle name="40% - uthevingsfarge 4 18 5" xfId="3567" xr:uid="{00000000-0005-0000-0000-0000F50D0000}"/>
    <cellStyle name="40% - uthevingsfarge 4 18_Balansetall" xfId="5703" xr:uid="{26F66C66-5B7C-4276-A6F7-2D19FA52EDDC}"/>
    <cellStyle name="40% - uthevingsfarge 4 19" xfId="405" xr:uid="{00000000-0005-0000-0000-0000F70D0000}"/>
    <cellStyle name="40% - uthevingsfarge 4 19 2" xfId="1488" xr:uid="{00000000-0005-0000-0000-0000F80D0000}"/>
    <cellStyle name="40% - uthevingsfarge 4 19 2 2" xfId="2568" xr:uid="{00000000-0005-0000-0000-0000F90D0000}"/>
    <cellStyle name="40% - uthevingsfarge 4 19 2 3" xfId="4567" xr:uid="{00000000-0005-0000-0000-0000FA0D0000}"/>
    <cellStyle name="40% - uthevingsfarge 4 19 2_Balansetall" xfId="5707" xr:uid="{A2904155-C963-4683-B4A9-6180E5542E17}"/>
    <cellStyle name="40% - uthevingsfarge 4 19 3" xfId="1040" xr:uid="{00000000-0005-0000-0000-0000FC0D0000}"/>
    <cellStyle name="40% - uthevingsfarge 4 19 3 2" xfId="4107" xr:uid="{00000000-0005-0000-0000-0000FD0D0000}"/>
    <cellStyle name="40% - uthevingsfarge 4 19 3_Balansetall" xfId="5708" xr:uid="{807F77F8-4A94-49CB-BB27-3B74A19B8DCB}"/>
    <cellStyle name="40% - uthevingsfarge 4 19 4" xfId="2569" xr:uid="{00000000-0005-0000-0000-0000FE0D0000}"/>
    <cellStyle name="40% - uthevingsfarge 4 19 5" xfId="3647" xr:uid="{00000000-0005-0000-0000-0000FF0D0000}"/>
    <cellStyle name="40% - uthevingsfarge 4 19_Balansetall" xfId="5706" xr:uid="{E00B5701-A0E0-485C-AF18-1D7A1395B4A2}"/>
    <cellStyle name="40% - uthevingsfarge 4 2" xfId="406" xr:uid="{00000000-0005-0000-0000-0000010E0000}"/>
    <cellStyle name="40% - uthevingsfarge 4 2 2" xfId="1257" xr:uid="{00000000-0005-0000-0000-0000020E0000}"/>
    <cellStyle name="40% - uthevingsfarge 4 2 2 2" xfId="2570" xr:uid="{00000000-0005-0000-0000-0000030E0000}"/>
    <cellStyle name="40% - uthevingsfarge 4 2 2 2 2" xfId="3242" xr:uid="{00000000-0005-0000-0000-0000040E0000}"/>
    <cellStyle name="40% - uthevingsfarge 4 2 2 3" xfId="2571" xr:uid="{00000000-0005-0000-0000-0000050E0000}"/>
    <cellStyle name="40% - uthevingsfarge 4 2 2 4" xfId="4336" xr:uid="{00000000-0005-0000-0000-0000060E0000}"/>
    <cellStyle name="40% - uthevingsfarge 4 2 2_Balansetall" xfId="5710" xr:uid="{EA42CFA5-23BF-4EFB-BC39-BA445A10245D}"/>
    <cellStyle name="40% - uthevingsfarge 4 2 3" xfId="809" xr:uid="{00000000-0005-0000-0000-0000080E0000}"/>
    <cellStyle name="40% - uthevingsfarge 4 2 3 2" xfId="2572" xr:uid="{00000000-0005-0000-0000-0000090E0000}"/>
    <cellStyle name="40% - uthevingsfarge 4 2 3 3" xfId="3876" xr:uid="{00000000-0005-0000-0000-00000A0E0000}"/>
    <cellStyle name="40% - uthevingsfarge 4 2 3_Balansetall" xfId="5711" xr:uid="{8C8C6422-9BD5-4B17-AB48-A8EDE58B61A5}"/>
    <cellStyle name="40% - uthevingsfarge 4 2 4" xfId="2573" xr:uid="{00000000-0005-0000-0000-00000C0E0000}"/>
    <cellStyle name="40% - uthevingsfarge 4 2 5" xfId="3416" xr:uid="{00000000-0005-0000-0000-00000D0E0000}"/>
    <cellStyle name="40% - uthevingsfarge 4 2_Balansetall" xfId="5709" xr:uid="{C06B3101-B303-44BD-9654-6734C678DE8E}"/>
    <cellStyle name="40% - uthevingsfarge 4 20" xfId="407" xr:uid="{00000000-0005-0000-0000-00000F0E0000}"/>
    <cellStyle name="40% - uthevingsfarge 4 20 2" xfId="1474" xr:uid="{00000000-0005-0000-0000-0000100E0000}"/>
    <cellStyle name="40% - uthevingsfarge 4 20 2 2" xfId="2574" xr:uid="{00000000-0005-0000-0000-0000110E0000}"/>
    <cellStyle name="40% - uthevingsfarge 4 20 2 3" xfId="4553" xr:uid="{00000000-0005-0000-0000-0000120E0000}"/>
    <cellStyle name="40% - uthevingsfarge 4 20 2_Balansetall" xfId="5713" xr:uid="{576580A1-5ACB-4ED1-BBE8-58D58EFFC5FC}"/>
    <cellStyle name="40% - uthevingsfarge 4 20 3" xfId="1026" xr:uid="{00000000-0005-0000-0000-0000140E0000}"/>
    <cellStyle name="40% - uthevingsfarge 4 20 3 2" xfId="4093" xr:uid="{00000000-0005-0000-0000-0000150E0000}"/>
    <cellStyle name="40% - uthevingsfarge 4 20 3_Balansetall" xfId="5714" xr:uid="{B260DAB0-3205-44E8-B96E-3A0495663113}"/>
    <cellStyle name="40% - uthevingsfarge 4 20 4" xfId="2575" xr:uid="{00000000-0005-0000-0000-0000160E0000}"/>
    <cellStyle name="40% - uthevingsfarge 4 20 5" xfId="3633" xr:uid="{00000000-0005-0000-0000-0000170E0000}"/>
    <cellStyle name="40% - uthevingsfarge 4 20_Balansetall" xfId="5712" xr:uid="{D0127A35-32B2-4209-AA77-9592406F0FF5}"/>
    <cellStyle name="40% - uthevingsfarge 4 21" xfId="408" xr:uid="{00000000-0005-0000-0000-0000190E0000}"/>
    <cellStyle name="40% - uthevingsfarge 4 21 2" xfId="1511" xr:uid="{00000000-0005-0000-0000-00001A0E0000}"/>
    <cellStyle name="40% - uthevingsfarge 4 21 2 2" xfId="2576" xr:uid="{00000000-0005-0000-0000-00001B0E0000}"/>
    <cellStyle name="40% - uthevingsfarge 4 21 2 3" xfId="4590" xr:uid="{00000000-0005-0000-0000-00001C0E0000}"/>
    <cellStyle name="40% - uthevingsfarge 4 21 2_Balansetall" xfId="5716" xr:uid="{DC7F27D9-9D97-4CCF-A45D-C48766E65C0B}"/>
    <cellStyle name="40% - uthevingsfarge 4 21 3" xfId="1063" xr:uid="{00000000-0005-0000-0000-00001E0E0000}"/>
    <cellStyle name="40% - uthevingsfarge 4 21 3 2" xfId="4130" xr:uid="{00000000-0005-0000-0000-00001F0E0000}"/>
    <cellStyle name="40% - uthevingsfarge 4 21 3_Balansetall" xfId="5717" xr:uid="{F092875E-6291-4797-AB6E-E36D2846A2AA}"/>
    <cellStyle name="40% - uthevingsfarge 4 21 4" xfId="2577" xr:uid="{00000000-0005-0000-0000-0000200E0000}"/>
    <cellStyle name="40% - uthevingsfarge 4 21 5" xfId="3670" xr:uid="{00000000-0005-0000-0000-0000210E0000}"/>
    <cellStyle name="40% - uthevingsfarge 4 21_Balansetall" xfId="5715" xr:uid="{88F0033B-C322-4452-85C5-A3E748EFC7B3}"/>
    <cellStyle name="40% - uthevingsfarge 4 22" xfId="409" xr:uid="{00000000-0005-0000-0000-0000230E0000}"/>
    <cellStyle name="40% - uthevingsfarge 4 22 2" xfId="1497" xr:uid="{00000000-0005-0000-0000-0000240E0000}"/>
    <cellStyle name="40% - uthevingsfarge 4 22 2 2" xfId="2578" xr:uid="{00000000-0005-0000-0000-0000250E0000}"/>
    <cellStyle name="40% - uthevingsfarge 4 22 2 3" xfId="4576" xr:uid="{00000000-0005-0000-0000-0000260E0000}"/>
    <cellStyle name="40% - uthevingsfarge 4 22 2_Balansetall" xfId="5719" xr:uid="{85A51795-F64D-4A4A-B5F8-AE1B3A738FF5}"/>
    <cellStyle name="40% - uthevingsfarge 4 22 3" xfId="1049" xr:uid="{00000000-0005-0000-0000-0000280E0000}"/>
    <cellStyle name="40% - uthevingsfarge 4 22 3 2" xfId="4116" xr:uid="{00000000-0005-0000-0000-0000290E0000}"/>
    <cellStyle name="40% - uthevingsfarge 4 22 3_Balansetall" xfId="5720" xr:uid="{F0710144-E96F-4FFD-B4ED-356FC56D689C}"/>
    <cellStyle name="40% - uthevingsfarge 4 22 4" xfId="2579" xr:uid="{00000000-0005-0000-0000-00002A0E0000}"/>
    <cellStyle name="40% - uthevingsfarge 4 22 5" xfId="3656" xr:uid="{00000000-0005-0000-0000-00002B0E0000}"/>
    <cellStyle name="40% - uthevingsfarge 4 22_Balansetall" xfId="5718" xr:uid="{D043658C-CA62-4DCA-A264-EB26EA5BF383}"/>
    <cellStyle name="40% - uthevingsfarge 4 23" xfId="410" xr:uid="{00000000-0005-0000-0000-00002D0E0000}"/>
    <cellStyle name="40% - uthevingsfarge 4 23 2" xfId="1552" xr:uid="{00000000-0005-0000-0000-00002E0E0000}"/>
    <cellStyle name="40% - uthevingsfarge 4 23 2 2" xfId="2580" xr:uid="{00000000-0005-0000-0000-00002F0E0000}"/>
    <cellStyle name="40% - uthevingsfarge 4 23 2 3" xfId="4631" xr:uid="{00000000-0005-0000-0000-0000300E0000}"/>
    <cellStyle name="40% - uthevingsfarge 4 23 2_Balansetall" xfId="5722" xr:uid="{32B83C8F-8680-4037-965D-D9A9E54A3951}"/>
    <cellStyle name="40% - uthevingsfarge 4 23 3" xfId="1104" xr:uid="{00000000-0005-0000-0000-0000320E0000}"/>
    <cellStyle name="40% - uthevingsfarge 4 23 3 2" xfId="4171" xr:uid="{00000000-0005-0000-0000-0000330E0000}"/>
    <cellStyle name="40% - uthevingsfarge 4 23 3_Balansetall" xfId="5723" xr:uid="{6C1302D7-6C69-40D4-8A81-1CF3CB567319}"/>
    <cellStyle name="40% - uthevingsfarge 4 23 4" xfId="2581" xr:uid="{00000000-0005-0000-0000-0000340E0000}"/>
    <cellStyle name="40% - uthevingsfarge 4 23 5" xfId="3711" xr:uid="{00000000-0005-0000-0000-0000350E0000}"/>
    <cellStyle name="40% - uthevingsfarge 4 23_Balansetall" xfId="5721" xr:uid="{44F7BDCA-EF12-4730-A6C8-384D3CF8EAB8}"/>
    <cellStyle name="40% - uthevingsfarge 4 24" xfId="411" xr:uid="{00000000-0005-0000-0000-0000370E0000}"/>
    <cellStyle name="40% - uthevingsfarge 4 24 2" xfId="1571" xr:uid="{00000000-0005-0000-0000-0000380E0000}"/>
    <cellStyle name="40% - uthevingsfarge 4 24 2 2" xfId="2582" xr:uid="{00000000-0005-0000-0000-0000390E0000}"/>
    <cellStyle name="40% - uthevingsfarge 4 24 2 3" xfId="4650" xr:uid="{00000000-0005-0000-0000-00003A0E0000}"/>
    <cellStyle name="40% - uthevingsfarge 4 24 2_Balansetall" xfId="5725" xr:uid="{1B4ADE5A-5241-4886-A861-BC1DAFAC6933}"/>
    <cellStyle name="40% - uthevingsfarge 4 24 3" xfId="1123" xr:uid="{00000000-0005-0000-0000-00003C0E0000}"/>
    <cellStyle name="40% - uthevingsfarge 4 24 3 2" xfId="4190" xr:uid="{00000000-0005-0000-0000-00003D0E0000}"/>
    <cellStyle name="40% - uthevingsfarge 4 24 3_Balansetall" xfId="5726" xr:uid="{9F17AFF5-A37E-41B4-BC79-D093DF921F01}"/>
    <cellStyle name="40% - uthevingsfarge 4 24 4" xfId="2583" xr:uid="{00000000-0005-0000-0000-00003E0E0000}"/>
    <cellStyle name="40% - uthevingsfarge 4 24 5" xfId="3730" xr:uid="{00000000-0005-0000-0000-00003F0E0000}"/>
    <cellStyle name="40% - uthevingsfarge 4 24_Balansetall" xfId="5724" xr:uid="{9A8B86D5-B246-46A7-966F-68499C15061E}"/>
    <cellStyle name="40% - uthevingsfarge 4 25" xfId="412" xr:uid="{00000000-0005-0000-0000-0000410E0000}"/>
    <cellStyle name="40% - uthevingsfarge 4 25 2" xfId="1556" xr:uid="{00000000-0005-0000-0000-0000420E0000}"/>
    <cellStyle name="40% - uthevingsfarge 4 25 2 2" xfId="2584" xr:uid="{00000000-0005-0000-0000-0000430E0000}"/>
    <cellStyle name="40% - uthevingsfarge 4 25 2 3" xfId="4635" xr:uid="{00000000-0005-0000-0000-0000440E0000}"/>
    <cellStyle name="40% - uthevingsfarge 4 25 2_Balansetall" xfId="5728" xr:uid="{3B262668-16B7-4431-806A-4C9C17BA4D7A}"/>
    <cellStyle name="40% - uthevingsfarge 4 25 3" xfId="1108" xr:uid="{00000000-0005-0000-0000-0000460E0000}"/>
    <cellStyle name="40% - uthevingsfarge 4 25 3 2" xfId="4175" xr:uid="{00000000-0005-0000-0000-0000470E0000}"/>
    <cellStyle name="40% - uthevingsfarge 4 25 3_Balansetall" xfId="5729" xr:uid="{CE9F6C6E-4C2F-4323-8B8B-83EBAFC20F90}"/>
    <cellStyle name="40% - uthevingsfarge 4 25 4" xfId="2585" xr:uid="{00000000-0005-0000-0000-0000480E0000}"/>
    <cellStyle name="40% - uthevingsfarge 4 25 5" xfId="3715" xr:uid="{00000000-0005-0000-0000-0000490E0000}"/>
    <cellStyle name="40% - uthevingsfarge 4 25_Balansetall" xfId="5727" xr:uid="{868A4207-D5B0-4C41-9104-43CEF7F961B7}"/>
    <cellStyle name="40% - uthevingsfarge 4 26" xfId="413" xr:uid="{00000000-0005-0000-0000-00004B0E0000}"/>
    <cellStyle name="40% - uthevingsfarge 4 26 2" xfId="1567" xr:uid="{00000000-0005-0000-0000-00004C0E0000}"/>
    <cellStyle name="40% - uthevingsfarge 4 26 2 2" xfId="2586" xr:uid="{00000000-0005-0000-0000-00004D0E0000}"/>
    <cellStyle name="40% - uthevingsfarge 4 26 2 3" xfId="4646" xr:uid="{00000000-0005-0000-0000-00004E0E0000}"/>
    <cellStyle name="40% - uthevingsfarge 4 26 2_Balansetall" xfId="5731" xr:uid="{E97F06F5-863C-48C3-80E8-436C0988C74F}"/>
    <cellStyle name="40% - uthevingsfarge 4 26 3" xfId="1119" xr:uid="{00000000-0005-0000-0000-0000500E0000}"/>
    <cellStyle name="40% - uthevingsfarge 4 26 3 2" xfId="4186" xr:uid="{00000000-0005-0000-0000-0000510E0000}"/>
    <cellStyle name="40% - uthevingsfarge 4 26 3_Balansetall" xfId="5732" xr:uid="{DA3A5005-B4DD-42CA-94E4-68FA9B03B6C7}"/>
    <cellStyle name="40% - uthevingsfarge 4 26 4" xfId="2587" xr:uid="{00000000-0005-0000-0000-0000520E0000}"/>
    <cellStyle name="40% - uthevingsfarge 4 26 5" xfId="3726" xr:uid="{00000000-0005-0000-0000-0000530E0000}"/>
    <cellStyle name="40% - uthevingsfarge 4 26_Balansetall" xfId="5730" xr:uid="{E63D898B-AA14-471F-8B03-2357F5D25270}"/>
    <cellStyle name="40% - uthevingsfarge 4 27" xfId="414" xr:uid="{00000000-0005-0000-0000-0000550E0000}"/>
    <cellStyle name="40% - uthevingsfarge 4 27 2" xfId="1560" xr:uid="{00000000-0005-0000-0000-0000560E0000}"/>
    <cellStyle name="40% - uthevingsfarge 4 27 2 2" xfId="2588" xr:uid="{00000000-0005-0000-0000-0000570E0000}"/>
    <cellStyle name="40% - uthevingsfarge 4 27 2 3" xfId="4639" xr:uid="{00000000-0005-0000-0000-0000580E0000}"/>
    <cellStyle name="40% - uthevingsfarge 4 27 2_Balansetall" xfId="5734" xr:uid="{880D0B4E-E559-45C4-8418-5E8763951243}"/>
    <cellStyle name="40% - uthevingsfarge 4 27 3" xfId="1112" xr:uid="{00000000-0005-0000-0000-00005A0E0000}"/>
    <cellStyle name="40% - uthevingsfarge 4 27 3 2" xfId="4179" xr:uid="{00000000-0005-0000-0000-00005B0E0000}"/>
    <cellStyle name="40% - uthevingsfarge 4 27 3_Balansetall" xfId="5735" xr:uid="{1729511F-2885-4409-905E-600A0FF61BFB}"/>
    <cellStyle name="40% - uthevingsfarge 4 27 4" xfId="2589" xr:uid="{00000000-0005-0000-0000-00005C0E0000}"/>
    <cellStyle name="40% - uthevingsfarge 4 27 5" xfId="3719" xr:uid="{00000000-0005-0000-0000-00005D0E0000}"/>
    <cellStyle name="40% - uthevingsfarge 4 27_Balansetall" xfId="5733" xr:uid="{31FC115F-AB3A-4851-ACE2-156A1FF88F4B}"/>
    <cellStyle name="40% - uthevingsfarge 4 28" xfId="415" xr:uid="{00000000-0005-0000-0000-00005F0E0000}"/>
    <cellStyle name="40% - uthevingsfarge 4 28 2" xfId="1565" xr:uid="{00000000-0005-0000-0000-0000600E0000}"/>
    <cellStyle name="40% - uthevingsfarge 4 28 2 2" xfId="2590" xr:uid="{00000000-0005-0000-0000-0000610E0000}"/>
    <cellStyle name="40% - uthevingsfarge 4 28 2 3" xfId="4644" xr:uid="{00000000-0005-0000-0000-0000620E0000}"/>
    <cellStyle name="40% - uthevingsfarge 4 28 2_Balansetall" xfId="5737" xr:uid="{273F5CD4-776B-4D26-BCCE-7F777A7987DA}"/>
    <cellStyle name="40% - uthevingsfarge 4 28 3" xfId="1117" xr:uid="{00000000-0005-0000-0000-0000640E0000}"/>
    <cellStyle name="40% - uthevingsfarge 4 28 3 2" xfId="4184" xr:uid="{00000000-0005-0000-0000-0000650E0000}"/>
    <cellStyle name="40% - uthevingsfarge 4 28 3_Balansetall" xfId="5738" xr:uid="{7F3DEACC-B6EC-4E23-9A39-AA426A781DFB}"/>
    <cellStyle name="40% - uthevingsfarge 4 28 4" xfId="2591" xr:uid="{00000000-0005-0000-0000-0000660E0000}"/>
    <cellStyle name="40% - uthevingsfarge 4 28 5" xfId="3724" xr:uid="{00000000-0005-0000-0000-0000670E0000}"/>
    <cellStyle name="40% - uthevingsfarge 4 28_Balansetall" xfId="5736" xr:uid="{969828AC-8F3E-4DC6-BC1C-D3A030464BD0}"/>
    <cellStyle name="40% - uthevingsfarge 4 29" xfId="416" xr:uid="{00000000-0005-0000-0000-0000690E0000}"/>
    <cellStyle name="40% - uthevingsfarge 4 29 2" xfId="1562" xr:uid="{00000000-0005-0000-0000-00006A0E0000}"/>
    <cellStyle name="40% - uthevingsfarge 4 29 2 2" xfId="2592" xr:uid="{00000000-0005-0000-0000-00006B0E0000}"/>
    <cellStyle name="40% - uthevingsfarge 4 29 2 3" xfId="4641" xr:uid="{00000000-0005-0000-0000-00006C0E0000}"/>
    <cellStyle name="40% - uthevingsfarge 4 29 2_Balansetall" xfId="5740" xr:uid="{B3314234-3B74-4F98-8A37-A7EC3549D56D}"/>
    <cellStyle name="40% - uthevingsfarge 4 29 3" xfId="1114" xr:uid="{00000000-0005-0000-0000-00006E0E0000}"/>
    <cellStyle name="40% - uthevingsfarge 4 29 3 2" xfId="4181" xr:uid="{00000000-0005-0000-0000-00006F0E0000}"/>
    <cellStyle name="40% - uthevingsfarge 4 29 3_Balansetall" xfId="5741" xr:uid="{C410824B-BB5F-4C26-B517-725F8CCE799D}"/>
    <cellStyle name="40% - uthevingsfarge 4 29 4" xfId="2593" xr:uid="{00000000-0005-0000-0000-0000700E0000}"/>
    <cellStyle name="40% - uthevingsfarge 4 29 5" xfId="3721" xr:uid="{00000000-0005-0000-0000-0000710E0000}"/>
    <cellStyle name="40% - uthevingsfarge 4 29_Balansetall" xfId="5739" xr:uid="{4FEB199F-168D-4602-9AA4-35783BBF4C15}"/>
    <cellStyle name="40% - uthevingsfarge 4 3" xfId="417" xr:uid="{00000000-0005-0000-0000-0000730E0000}"/>
    <cellStyle name="40% - uthevingsfarge 4 3 2" xfId="1277" xr:uid="{00000000-0005-0000-0000-0000740E0000}"/>
    <cellStyle name="40% - uthevingsfarge 4 3 2 2" xfId="2594" xr:uid="{00000000-0005-0000-0000-0000750E0000}"/>
    <cellStyle name="40% - uthevingsfarge 4 3 2 2 2" xfId="3243" xr:uid="{00000000-0005-0000-0000-0000760E0000}"/>
    <cellStyle name="40% - uthevingsfarge 4 3 2 3" xfId="2595" xr:uid="{00000000-0005-0000-0000-0000770E0000}"/>
    <cellStyle name="40% - uthevingsfarge 4 3 2 4" xfId="4356" xr:uid="{00000000-0005-0000-0000-0000780E0000}"/>
    <cellStyle name="40% - uthevingsfarge 4 3 2_Balansetall" xfId="5743" xr:uid="{541513EA-1786-44C0-A527-6F73D9579889}"/>
    <cellStyle name="40% - uthevingsfarge 4 3 3" xfId="829" xr:uid="{00000000-0005-0000-0000-00007A0E0000}"/>
    <cellStyle name="40% - uthevingsfarge 4 3 3 2" xfId="2596" xr:uid="{00000000-0005-0000-0000-00007B0E0000}"/>
    <cellStyle name="40% - uthevingsfarge 4 3 3 3" xfId="3896" xr:uid="{00000000-0005-0000-0000-00007C0E0000}"/>
    <cellStyle name="40% - uthevingsfarge 4 3 3_Balansetall" xfId="5744" xr:uid="{71F52427-6E67-4F82-BF7E-4A147E632AF8}"/>
    <cellStyle name="40% - uthevingsfarge 4 3 4" xfId="2597" xr:uid="{00000000-0005-0000-0000-00007E0E0000}"/>
    <cellStyle name="40% - uthevingsfarge 4 3 5" xfId="3436" xr:uid="{00000000-0005-0000-0000-00007F0E0000}"/>
    <cellStyle name="40% - uthevingsfarge 4 3_Balansetall" xfId="5742" xr:uid="{9EC36D7C-759D-4E17-9BDA-824D59087339}"/>
    <cellStyle name="40% - uthevingsfarge 4 30" xfId="418" xr:uid="{00000000-0005-0000-0000-0000810E0000}"/>
    <cellStyle name="40% - uthevingsfarge 4 30 2" xfId="1582" xr:uid="{00000000-0005-0000-0000-0000820E0000}"/>
    <cellStyle name="40% - uthevingsfarge 4 30 2 2" xfId="2598" xr:uid="{00000000-0005-0000-0000-0000830E0000}"/>
    <cellStyle name="40% - uthevingsfarge 4 30 2 3" xfId="4661" xr:uid="{00000000-0005-0000-0000-0000840E0000}"/>
    <cellStyle name="40% - uthevingsfarge 4 30 2_Balansetall" xfId="5746" xr:uid="{0221ECC5-8B3C-4FB7-BF8A-D58AA589D157}"/>
    <cellStyle name="40% - uthevingsfarge 4 30 3" xfId="1134" xr:uid="{00000000-0005-0000-0000-0000860E0000}"/>
    <cellStyle name="40% - uthevingsfarge 4 30 3 2" xfId="4201" xr:uid="{00000000-0005-0000-0000-0000870E0000}"/>
    <cellStyle name="40% - uthevingsfarge 4 30 3_Balansetall" xfId="5747" xr:uid="{AA582D40-F290-47E8-AD17-D6E84C8B6E99}"/>
    <cellStyle name="40% - uthevingsfarge 4 30 4" xfId="2599" xr:uid="{00000000-0005-0000-0000-0000880E0000}"/>
    <cellStyle name="40% - uthevingsfarge 4 30 5" xfId="3741" xr:uid="{00000000-0005-0000-0000-0000890E0000}"/>
    <cellStyle name="40% - uthevingsfarge 4 30_Balansetall" xfId="5745" xr:uid="{C7E53381-BE3A-4CBA-AEB4-8E1E70F10C6B}"/>
    <cellStyle name="40% - uthevingsfarge 4 31" xfId="419" xr:uid="{00000000-0005-0000-0000-00008B0E0000}"/>
    <cellStyle name="40% - uthevingsfarge 4 31 2" xfId="1596" xr:uid="{00000000-0005-0000-0000-00008C0E0000}"/>
    <cellStyle name="40% - uthevingsfarge 4 31 2 2" xfId="2600" xr:uid="{00000000-0005-0000-0000-00008D0E0000}"/>
    <cellStyle name="40% - uthevingsfarge 4 31 2 3" xfId="4675" xr:uid="{00000000-0005-0000-0000-00008E0E0000}"/>
    <cellStyle name="40% - uthevingsfarge 4 31 2_Balansetall" xfId="5749" xr:uid="{4D7DBD2B-04EF-4D7E-B071-E4E9D258F268}"/>
    <cellStyle name="40% - uthevingsfarge 4 31 3" xfId="1148" xr:uid="{00000000-0005-0000-0000-0000900E0000}"/>
    <cellStyle name="40% - uthevingsfarge 4 31 3 2" xfId="4215" xr:uid="{00000000-0005-0000-0000-0000910E0000}"/>
    <cellStyle name="40% - uthevingsfarge 4 31 3_Balansetall" xfId="5750" xr:uid="{50A66F5E-00CF-4844-8732-5084E350D7EF}"/>
    <cellStyle name="40% - uthevingsfarge 4 31 4" xfId="2601" xr:uid="{00000000-0005-0000-0000-0000920E0000}"/>
    <cellStyle name="40% - uthevingsfarge 4 31 5" xfId="3755" xr:uid="{00000000-0005-0000-0000-0000930E0000}"/>
    <cellStyle name="40% - uthevingsfarge 4 31_Balansetall" xfId="5748" xr:uid="{4D7D72DA-58D6-4032-B97B-5A5A59D089F6}"/>
    <cellStyle name="40% - uthevingsfarge 4 32" xfId="420" xr:uid="{00000000-0005-0000-0000-0000950E0000}"/>
    <cellStyle name="40% - uthevingsfarge 4 32 2" xfId="1610" xr:uid="{00000000-0005-0000-0000-0000960E0000}"/>
    <cellStyle name="40% - uthevingsfarge 4 32 2 2" xfId="2602" xr:uid="{00000000-0005-0000-0000-0000970E0000}"/>
    <cellStyle name="40% - uthevingsfarge 4 32 2 3" xfId="4689" xr:uid="{00000000-0005-0000-0000-0000980E0000}"/>
    <cellStyle name="40% - uthevingsfarge 4 32 2_Balansetall" xfId="5752" xr:uid="{C6D3F005-6B71-4207-84A6-2681E22F72A4}"/>
    <cellStyle name="40% - uthevingsfarge 4 32 3" xfId="1162" xr:uid="{00000000-0005-0000-0000-00009A0E0000}"/>
    <cellStyle name="40% - uthevingsfarge 4 32 3 2" xfId="4229" xr:uid="{00000000-0005-0000-0000-00009B0E0000}"/>
    <cellStyle name="40% - uthevingsfarge 4 32 3_Balansetall" xfId="5753" xr:uid="{F14A3934-075C-42A8-8D56-5B9EC26EB736}"/>
    <cellStyle name="40% - uthevingsfarge 4 32 4" xfId="2603" xr:uid="{00000000-0005-0000-0000-00009C0E0000}"/>
    <cellStyle name="40% - uthevingsfarge 4 32 5" xfId="3769" xr:uid="{00000000-0005-0000-0000-00009D0E0000}"/>
    <cellStyle name="40% - uthevingsfarge 4 32_Balansetall" xfId="5751" xr:uid="{F4CD3B03-C48C-4385-B036-F0DACED9026A}"/>
    <cellStyle name="40% - uthevingsfarge 4 33" xfId="561" xr:uid="{00000000-0005-0000-0000-00009F0E0000}"/>
    <cellStyle name="40% - uthevingsfarge 4 33 2" xfId="1691" xr:uid="{00000000-0005-0000-0000-0000A00E0000}"/>
    <cellStyle name="40% - uthevingsfarge 4 33 2 2" xfId="2604" xr:uid="{00000000-0005-0000-0000-0000A10E0000}"/>
    <cellStyle name="40% - uthevingsfarge 4 33 2 3" xfId="4770" xr:uid="{00000000-0005-0000-0000-0000A20E0000}"/>
    <cellStyle name="40% - uthevingsfarge 4 33 2_Balansetall" xfId="5755" xr:uid="{60F60E06-0DEF-417A-8D6E-B9766763304B}"/>
    <cellStyle name="40% - uthevingsfarge 4 33 3" xfId="1243" xr:uid="{00000000-0005-0000-0000-0000A40E0000}"/>
    <cellStyle name="40% - uthevingsfarge 4 33 3 2" xfId="4310" xr:uid="{00000000-0005-0000-0000-0000A50E0000}"/>
    <cellStyle name="40% - uthevingsfarge 4 33 3_Balansetall" xfId="5756" xr:uid="{B299345D-E6E8-4B05-A16A-F02772F3402E}"/>
    <cellStyle name="40% - uthevingsfarge 4 33 4" xfId="2605" xr:uid="{00000000-0005-0000-0000-0000A60E0000}"/>
    <cellStyle name="40% - uthevingsfarge 4 33 5" xfId="3850" xr:uid="{00000000-0005-0000-0000-0000A70E0000}"/>
    <cellStyle name="40% - uthevingsfarge 4 33_Balansetall" xfId="5754" xr:uid="{BCE86BA2-01FF-4062-A0B1-23287626A7AD}"/>
    <cellStyle name="40% - uthevingsfarge 4 34" xfId="27" xr:uid="{00000000-0005-0000-0000-0000A90E0000}"/>
    <cellStyle name="40% - uthevingsfarge 4 34 2" xfId="2606" xr:uid="{00000000-0005-0000-0000-0000AA0E0000}"/>
    <cellStyle name="40% - uthevingsfarge 4 34 2 2" xfId="3244" xr:uid="{00000000-0005-0000-0000-0000AB0E0000}"/>
    <cellStyle name="40% - uthevingsfarge 4 34 3" xfId="2607" xr:uid="{00000000-0005-0000-0000-0000AC0E0000}"/>
    <cellStyle name="40% - uthevingsfarge 4 34 4" xfId="4324" xr:uid="{00000000-0005-0000-0000-0000AD0E0000}"/>
    <cellStyle name="40% - uthevingsfarge 4 34_Balansetall" xfId="5757" xr:uid="{492B1D1A-60F6-4911-80AB-F1A944F77761}"/>
    <cellStyle name="40% - uthevingsfarge 4 35" xfId="797" xr:uid="{00000000-0005-0000-0000-0000AF0E0000}"/>
    <cellStyle name="40% - uthevingsfarge 4 35 2" xfId="2608" xr:uid="{00000000-0005-0000-0000-0000B00E0000}"/>
    <cellStyle name="40% - uthevingsfarge 4 35 2 2" xfId="3245" xr:uid="{00000000-0005-0000-0000-0000B10E0000}"/>
    <cellStyle name="40% - uthevingsfarge 4 35 3" xfId="2609" xr:uid="{00000000-0005-0000-0000-0000B20E0000}"/>
    <cellStyle name="40% - uthevingsfarge 4 35 4" xfId="3864" xr:uid="{00000000-0005-0000-0000-0000B30E0000}"/>
    <cellStyle name="40% - uthevingsfarge 4 35_Balansetall" xfId="5758" xr:uid="{91862130-7B62-4F82-A29A-107B57B1F7B2}"/>
    <cellStyle name="40% - uthevingsfarge 4 36" xfId="2610" xr:uid="{00000000-0005-0000-0000-0000B50E0000}"/>
    <cellStyle name="40% - uthevingsfarge 4 36 2" xfId="2611" xr:uid="{00000000-0005-0000-0000-0000B60E0000}"/>
    <cellStyle name="40% - uthevingsfarge 4 36 2 2" xfId="3247" xr:uid="{00000000-0005-0000-0000-0000B70E0000}"/>
    <cellStyle name="40% - uthevingsfarge 4 36 3" xfId="3246" xr:uid="{00000000-0005-0000-0000-0000B80E0000}"/>
    <cellStyle name="40% - uthevingsfarge 4 36_Note_1_og_2" xfId="2612" xr:uid="{00000000-0005-0000-0000-0000B90E0000}"/>
    <cellStyle name="40% - uthevingsfarge 4 37" xfId="2613" xr:uid="{00000000-0005-0000-0000-0000BA0E0000}"/>
    <cellStyle name="40% - uthevingsfarge 4 37 2" xfId="3248" xr:uid="{00000000-0005-0000-0000-0000BB0E0000}"/>
    <cellStyle name="40% - uthevingsfarge 4 38" xfId="2614" xr:uid="{00000000-0005-0000-0000-0000BC0E0000}"/>
    <cellStyle name="40% - uthevingsfarge 4 39" xfId="2615" xr:uid="{00000000-0005-0000-0000-0000BD0E0000}"/>
    <cellStyle name="40% - uthevingsfarge 4 4" xfId="421" xr:uid="{00000000-0005-0000-0000-0000BE0E0000}"/>
    <cellStyle name="40% - uthevingsfarge 4 4 2" xfId="1291" xr:uid="{00000000-0005-0000-0000-0000BF0E0000}"/>
    <cellStyle name="40% - uthevingsfarge 4 4 2 2" xfId="2616" xr:uid="{00000000-0005-0000-0000-0000C00E0000}"/>
    <cellStyle name="40% - uthevingsfarge 4 4 2 2 2" xfId="3249" xr:uid="{00000000-0005-0000-0000-0000C10E0000}"/>
    <cellStyle name="40% - uthevingsfarge 4 4 2 3" xfId="2617" xr:uid="{00000000-0005-0000-0000-0000C20E0000}"/>
    <cellStyle name="40% - uthevingsfarge 4 4 2 4" xfId="4370" xr:uid="{00000000-0005-0000-0000-0000C30E0000}"/>
    <cellStyle name="40% - uthevingsfarge 4 4 2_Balansetall" xfId="5760" xr:uid="{583240FA-5C24-4E2B-BD8F-611AAC8F7A43}"/>
    <cellStyle name="40% - uthevingsfarge 4 4 3" xfId="843" xr:uid="{00000000-0005-0000-0000-0000C50E0000}"/>
    <cellStyle name="40% - uthevingsfarge 4 4 3 2" xfId="2618" xr:uid="{00000000-0005-0000-0000-0000C60E0000}"/>
    <cellStyle name="40% - uthevingsfarge 4 4 3 3" xfId="3910" xr:uid="{00000000-0005-0000-0000-0000C70E0000}"/>
    <cellStyle name="40% - uthevingsfarge 4 4 3_Balansetall" xfId="5761" xr:uid="{5D38E3D4-D134-4C0C-B929-B43F486FB36E}"/>
    <cellStyle name="40% - uthevingsfarge 4 4 4" xfId="2619" xr:uid="{00000000-0005-0000-0000-0000C90E0000}"/>
    <cellStyle name="40% - uthevingsfarge 4 4 5" xfId="3450" xr:uid="{00000000-0005-0000-0000-0000CA0E0000}"/>
    <cellStyle name="40% - uthevingsfarge 4 4_Balansetall" xfId="5759" xr:uid="{3E9C4482-003F-4637-A575-438EB8C70BB9}"/>
    <cellStyle name="40% - uthevingsfarge 4 40" xfId="3404" xr:uid="{00000000-0005-0000-0000-0000CC0E0000}"/>
    <cellStyle name="40% - uthevingsfarge 4 5" xfId="422" xr:uid="{00000000-0005-0000-0000-0000CD0E0000}"/>
    <cellStyle name="40% - uthevingsfarge 4 5 2" xfId="1273" xr:uid="{00000000-0005-0000-0000-0000CE0E0000}"/>
    <cellStyle name="40% - uthevingsfarge 4 5 2 2" xfId="2620" xr:uid="{00000000-0005-0000-0000-0000CF0E0000}"/>
    <cellStyle name="40% - uthevingsfarge 4 5 2 2 2" xfId="3250" xr:uid="{00000000-0005-0000-0000-0000D00E0000}"/>
    <cellStyle name="40% - uthevingsfarge 4 5 2 3" xfId="2621" xr:uid="{00000000-0005-0000-0000-0000D10E0000}"/>
    <cellStyle name="40% - uthevingsfarge 4 5 2 4" xfId="4352" xr:uid="{00000000-0005-0000-0000-0000D20E0000}"/>
    <cellStyle name="40% - uthevingsfarge 4 5 2_Balansetall" xfId="5763" xr:uid="{028C6A71-5154-40F0-AA26-4B73947E23E3}"/>
    <cellStyle name="40% - uthevingsfarge 4 5 3" xfId="825" xr:uid="{00000000-0005-0000-0000-0000D40E0000}"/>
    <cellStyle name="40% - uthevingsfarge 4 5 3 2" xfId="2622" xr:uid="{00000000-0005-0000-0000-0000D50E0000}"/>
    <cellStyle name="40% - uthevingsfarge 4 5 3 3" xfId="3892" xr:uid="{00000000-0005-0000-0000-0000D60E0000}"/>
    <cellStyle name="40% - uthevingsfarge 4 5 3_Balansetall" xfId="5764" xr:uid="{2EE7719A-4AB3-4B9C-842E-49389B62ABF6}"/>
    <cellStyle name="40% - uthevingsfarge 4 5 4" xfId="2623" xr:uid="{00000000-0005-0000-0000-0000D80E0000}"/>
    <cellStyle name="40% - uthevingsfarge 4 5 5" xfId="3432" xr:uid="{00000000-0005-0000-0000-0000D90E0000}"/>
    <cellStyle name="40% - uthevingsfarge 4 5_Balansetall" xfId="5762" xr:uid="{3EFC7631-0BAC-4F59-9ACE-E235A22795E0}"/>
    <cellStyle name="40% - uthevingsfarge 4 6" xfId="423" xr:uid="{00000000-0005-0000-0000-0000DB0E0000}"/>
    <cellStyle name="40% - uthevingsfarge 4 6 2" xfId="1263" xr:uid="{00000000-0005-0000-0000-0000DC0E0000}"/>
    <cellStyle name="40% - uthevingsfarge 4 6 2 2" xfId="2624" xr:uid="{00000000-0005-0000-0000-0000DD0E0000}"/>
    <cellStyle name="40% - uthevingsfarge 4 6 2 2 2" xfId="3251" xr:uid="{00000000-0005-0000-0000-0000DE0E0000}"/>
    <cellStyle name="40% - uthevingsfarge 4 6 2 3" xfId="2625" xr:uid="{00000000-0005-0000-0000-0000DF0E0000}"/>
    <cellStyle name="40% - uthevingsfarge 4 6 2 4" xfId="4342" xr:uid="{00000000-0005-0000-0000-0000E00E0000}"/>
    <cellStyle name="40% - uthevingsfarge 4 6 2_Balansetall" xfId="5766" xr:uid="{DCAE3FB7-4711-4422-93F4-EE7189BB5BD0}"/>
    <cellStyle name="40% - uthevingsfarge 4 6 3" xfId="815" xr:uid="{00000000-0005-0000-0000-0000E20E0000}"/>
    <cellStyle name="40% - uthevingsfarge 4 6 3 2" xfId="2626" xr:uid="{00000000-0005-0000-0000-0000E30E0000}"/>
    <cellStyle name="40% - uthevingsfarge 4 6 3 3" xfId="3882" xr:uid="{00000000-0005-0000-0000-0000E40E0000}"/>
    <cellStyle name="40% - uthevingsfarge 4 6 3_Balansetall" xfId="5767" xr:uid="{DAF93CE7-38C3-40CD-9A9D-898C56AEA6F0}"/>
    <cellStyle name="40% - uthevingsfarge 4 6 4" xfId="2627" xr:uid="{00000000-0005-0000-0000-0000E60E0000}"/>
    <cellStyle name="40% - uthevingsfarge 4 6 5" xfId="3422" xr:uid="{00000000-0005-0000-0000-0000E70E0000}"/>
    <cellStyle name="40% - uthevingsfarge 4 6_Balansetall" xfId="5765" xr:uid="{7273B547-85C1-4F53-926D-39AB8083766B}"/>
    <cellStyle name="40% - uthevingsfarge 4 7" xfId="424" xr:uid="{00000000-0005-0000-0000-0000E90E0000}"/>
    <cellStyle name="40% - uthevingsfarge 4 7 2" xfId="1270" xr:uid="{00000000-0005-0000-0000-0000EA0E0000}"/>
    <cellStyle name="40% - uthevingsfarge 4 7 2 2" xfId="2628" xr:uid="{00000000-0005-0000-0000-0000EB0E0000}"/>
    <cellStyle name="40% - uthevingsfarge 4 7 2 2 2" xfId="3252" xr:uid="{00000000-0005-0000-0000-0000EC0E0000}"/>
    <cellStyle name="40% - uthevingsfarge 4 7 2 3" xfId="2629" xr:uid="{00000000-0005-0000-0000-0000ED0E0000}"/>
    <cellStyle name="40% - uthevingsfarge 4 7 2 4" xfId="4349" xr:uid="{00000000-0005-0000-0000-0000EE0E0000}"/>
    <cellStyle name="40% - uthevingsfarge 4 7 2_Balansetall" xfId="5769" xr:uid="{F1E1589E-9752-4270-9459-11B5072C3C21}"/>
    <cellStyle name="40% - uthevingsfarge 4 7 3" xfId="822" xr:uid="{00000000-0005-0000-0000-0000F00E0000}"/>
    <cellStyle name="40% - uthevingsfarge 4 7 3 2" xfId="2630" xr:uid="{00000000-0005-0000-0000-0000F10E0000}"/>
    <cellStyle name="40% - uthevingsfarge 4 7 3 3" xfId="3889" xr:uid="{00000000-0005-0000-0000-0000F20E0000}"/>
    <cellStyle name="40% - uthevingsfarge 4 7 3_Balansetall" xfId="5770" xr:uid="{686F9A02-E0AD-4988-87A0-4528D5BC01B9}"/>
    <cellStyle name="40% - uthevingsfarge 4 7 4" xfId="2631" xr:uid="{00000000-0005-0000-0000-0000F40E0000}"/>
    <cellStyle name="40% - uthevingsfarge 4 7 5" xfId="3429" xr:uid="{00000000-0005-0000-0000-0000F50E0000}"/>
    <cellStyle name="40% - uthevingsfarge 4 7_Balansetall" xfId="5768" xr:uid="{51A84376-4AA8-4ABF-9020-AFF797D52BBD}"/>
    <cellStyle name="40% - uthevingsfarge 4 8" xfId="425" xr:uid="{00000000-0005-0000-0000-0000F70E0000}"/>
    <cellStyle name="40% - uthevingsfarge 4 8 2" xfId="1265" xr:uid="{00000000-0005-0000-0000-0000F80E0000}"/>
    <cellStyle name="40% - uthevingsfarge 4 8 2 2" xfId="2632" xr:uid="{00000000-0005-0000-0000-0000F90E0000}"/>
    <cellStyle name="40% - uthevingsfarge 4 8 2 2 2" xfId="3253" xr:uid="{00000000-0005-0000-0000-0000FA0E0000}"/>
    <cellStyle name="40% - uthevingsfarge 4 8 2 3" xfId="2633" xr:uid="{00000000-0005-0000-0000-0000FB0E0000}"/>
    <cellStyle name="40% - uthevingsfarge 4 8 2 4" xfId="4344" xr:uid="{00000000-0005-0000-0000-0000FC0E0000}"/>
    <cellStyle name="40% - uthevingsfarge 4 8 2_Balansetall" xfId="5772" xr:uid="{5EC76264-8533-4C0B-A281-84F4027D30C2}"/>
    <cellStyle name="40% - uthevingsfarge 4 8 3" xfId="817" xr:uid="{00000000-0005-0000-0000-0000FE0E0000}"/>
    <cellStyle name="40% - uthevingsfarge 4 8 3 2" xfId="2634" xr:uid="{00000000-0005-0000-0000-0000FF0E0000}"/>
    <cellStyle name="40% - uthevingsfarge 4 8 3 3" xfId="3884" xr:uid="{00000000-0005-0000-0000-0000000F0000}"/>
    <cellStyle name="40% - uthevingsfarge 4 8 3_Balansetall" xfId="5773" xr:uid="{48DFAEAF-E693-4437-851D-2752E5D39A95}"/>
    <cellStyle name="40% - uthevingsfarge 4 8 4" xfId="2635" xr:uid="{00000000-0005-0000-0000-0000020F0000}"/>
    <cellStyle name="40% - uthevingsfarge 4 8 5" xfId="3424" xr:uid="{00000000-0005-0000-0000-0000030F0000}"/>
    <cellStyle name="40% - uthevingsfarge 4 8_Balansetall" xfId="5771" xr:uid="{4BE9AFB5-A368-40C6-B449-61C928CBBE27}"/>
    <cellStyle name="40% - uthevingsfarge 4 9" xfId="426" xr:uid="{00000000-0005-0000-0000-0000050F0000}"/>
    <cellStyle name="40% - uthevingsfarge 4 9 2" xfId="1268" xr:uid="{00000000-0005-0000-0000-0000060F0000}"/>
    <cellStyle name="40% - uthevingsfarge 4 9 2 2" xfId="2636" xr:uid="{00000000-0005-0000-0000-0000070F0000}"/>
    <cellStyle name="40% - uthevingsfarge 4 9 2 2 2" xfId="3254" xr:uid="{00000000-0005-0000-0000-0000080F0000}"/>
    <cellStyle name="40% - uthevingsfarge 4 9 2 3" xfId="2637" xr:uid="{00000000-0005-0000-0000-0000090F0000}"/>
    <cellStyle name="40% - uthevingsfarge 4 9 2 4" xfId="4347" xr:uid="{00000000-0005-0000-0000-00000A0F0000}"/>
    <cellStyle name="40% - uthevingsfarge 4 9 2_Balansetall" xfId="5775" xr:uid="{06B8222D-7909-4B1E-B28F-E882D406BFCE}"/>
    <cellStyle name="40% - uthevingsfarge 4 9 3" xfId="820" xr:uid="{00000000-0005-0000-0000-00000C0F0000}"/>
    <cellStyle name="40% - uthevingsfarge 4 9 3 2" xfId="2638" xr:uid="{00000000-0005-0000-0000-00000D0F0000}"/>
    <cellStyle name="40% - uthevingsfarge 4 9 3 3" xfId="3887" xr:uid="{00000000-0005-0000-0000-00000E0F0000}"/>
    <cellStyle name="40% - uthevingsfarge 4 9 3_Balansetall" xfId="5776" xr:uid="{E18F55EF-C5BF-4E3B-BF21-B5A35757B714}"/>
    <cellStyle name="40% - uthevingsfarge 4 9 4" xfId="2639" xr:uid="{00000000-0005-0000-0000-0000100F0000}"/>
    <cellStyle name="40% - uthevingsfarge 4 9 5" xfId="3427" xr:uid="{00000000-0005-0000-0000-0000110F0000}"/>
    <cellStyle name="40% - uthevingsfarge 4 9_Balansetall" xfId="5774" xr:uid="{1CF9D27A-6A7D-4E71-B579-265F5750A544}"/>
    <cellStyle name="40% - uthevingsfarge 4_Balansetall" xfId="5678" xr:uid="{8ABDFDE8-E5B0-401A-A41A-87D2EFC4A7BC}"/>
    <cellStyle name="40% - uthevingsfarge 5" xfId="756" xr:uid="{00000000-0005-0000-0000-0000140F0000}"/>
    <cellStyle name="40% - uthevingsfarge 5 10" xfId="427" xr:uid="{00000000-0005-0000-0000-0000150F0000}"/>
    <cellStyle name="40% - uthevingsfarge 5 10 2" xfId="1358" xr:uid="{00000000-0005-0000-0000-0000160F0000}"/>
    <cellStyle name="40% - uthevingsfarge 5 10 2 2" xfId="2640" xr:uid="{00000000-0005-0000-0000-0000170F0000}"/>
    <cellStyle name="40% - uthevingsfarge 5 10 2 2 2" xfId="3255" xr:uid="{00000000-0005-0000-0000-0000180F0000}"/>
    <cellStyle name="40% - uthevingsfarge 5 10 2 3" xfId="2641" xr:uid="{00000000-0005-0000-0000-0000190F0000}"/>
    <cellStyle name="40% - uthevingsfarge 5 10 2 4" xfId="4437" xr:uid="{00000000-0005-0000-0000-00001A0F0000}"/>
    <cellStyle name="40% - uthevingsfarge 5 10 2_Balansetall" xfId="5779" xr:uid="{B96ADF2C-132A-46F4-9815-9AE27B892F14}"/>
    <cellStyle name="40% - uthevingsfarge 5 10 3" xfId="910" xr:uid="{00000000-0005-0000-0000-00001C0F0000}"/>
    <cellStyle name="40% - uthevingsfarge 5 10 3 2" xfId="2642" xr:uid="{00000000-0005-0000-0000-00001D0F0000}"/>
    <cellStyle name="40% - uthevingsfarge 5 10 3 3" xfId="3977" xr:uid="{00000000-0005-0000-0000-00001E0F0000}"/>
    <cellStyle name="40% - uthevingsfarge 5 10 3_Balansetall" xfId="5780" xr:uid="{F2FFD5CE-1B50-44C4-AEB5-B70DCC69E9E6}"/>
    <cellStyle name="40% - uthevingsfarge 5 10 4" xfId="2643" xr:uid="{00000000-0005-0000-0000-0000200F0000}"/>
    <cellStyle name="40% - uthevingsfarge 5 10 5" xfId="3517" xr:uid="{00000000-0005-0000-0000-0000210F0000}"/>
    <cellStyle name="40% - uthevingsfarge 5 10_Balansetall" xfId="5778" xr:uid="{54114EC2-6080-41AA-8F9F-BB19781D9C3B}"/>
    <cellStyle name="40% - uthevingsfarge 5 11" xfId="428" xr:uid="{00000000-0005-0000-0000-0000230F0000}"/>
    <cellStyle name="40% - uthevingsfarge 5 11 2" xfId="1370" xr:uid="{00000000-0005-0000-0000-0000240F0000}"/>
    <cellStyle name="40% - uthevingsfarge 5 11 2 2" xfId="2644" xr:uid="{00000000-0005-0000-0000-0000250F0000}"/>
    <cellStyle name="40% - uthevingsfarge 5 11 2 3" xfId="4449" xr:uid="{00000000-0005-0000-0000-0000260F0000}"/>
    <cellStyle name="40% - uthevingsfarge 5 11 2_Balansetall" xfId="5782" xr:uid="{74492A03-C069-4A66-8A56-C6034A531A15}"/>
    <cellStyle name="40% - uthevingsfarge 5 11 3" xfId="922" xr:uid="{00000000-0005-0000-0000-0000280F0000}"/>
    <cellStyle name="40% - uthevingsfarge 5 11 3 2" xfId="3989" xr:uid="{00000000-0005-0000-0000-0000290F0000}"/>
    <cellStyle name="40% - uthevingsfarge 5 11 3_Balansetall" xfId="5783" xr:uid="{DCBEE67E-7A77-4023-911F-357C1C17B21F}"/>
    <cellStyle name="40% - uthevingsfarge 5 11 4" xfId="2645" xr:uid="{00000000-0005-0000-0000-00002A0F0000}"/>
    <cellStyle name="40% - uthevingsfarge 5 11 5" xfId="3529" xr:uid="{00000000-0005-0000-0000-00002B0F0000}"/>
    <cellStyle name="40% - uthevingsfarge 5 11_Balansetall" xfId="5781" xr:uid="{2708AD73-838B-492C-B2BC-38BF4E5641ED}"/>
    <cellStyle name="40% - uthevingsfarge 5 12" xfId="429" xr:uid="{00000000-0005-0000-0000-00002D0F0000}"/>
    <cellStyle name="40% - uthevingsfarge 5 12 2" xfId="1399" xr:uid="{00000000-0005-0000-0000-00002E0F0000}"/>
    <cellStyle name="40% - uthevingsfarge 5 12 2 2" xfId="2646" xr:uid="{00000000-0005-0000-0000-00002F0F0000}"/>
    <cellStyle name="40% - uthevingsfarge 5 12 2 3" xfId="4478" xr:uid="{00000000-0005-0000-0000-0000300F0000}"/>
    <cellStyle name="40% - uthevingsfarge 5 12 2_Balansetall" xfId="5785" xr:uid="{74A0D92A-63AA-49F4-BF24-E2B9E525A594}"/>
    <cellStyle name="40% - uthevingsfarge 5 12 3" xfId="951" xr:uid="{00000000-0005-0000-0000-0000320F0000}"/>
    <cellStyle name="40% - uthevingsfarge 5 12 3 2" xfId="4018" xr:uid="{00000000-0005-0000-0000-0000330F0000}"/>
    <cellStyle name="40% - uthevingsfarge 5 12 3_Balansetall" xfId="5786" xr:uid="{87DDF2FE-A62C-40AF-8781-D84723D3ABBA}"/>
    <cellStyle name="40% - uthevingsfarge 5 12 4" xfId="2647" xr:uid="{00000000-0005-0000-0000-0000340F0000}"/>
    <cellStyle name="40% - uthevingsfarge 5 12 5" xfId="3558" xr:uid="{00000000-0005-0000-0000-0000350F0000}"/>
    <cellStyle name="40% - uthevingsfarge 5 12_Balansetall" xfId="5784" xr:uid="{C13113F4-A25A-4CBA-835E-922FF43516B5}"/>
    <cellStyle name="40% - uthevingsfarge 5 13" xfId="430" xr:uid="{00000000-0005-0000-0000-0000370F0000}"/>
    <cellStyle name="40% - uthevingsfarge 5 13 2" xfId="1418" xr:uid="{00000000-0005-0000-0000-0000380F0000}"/>
    <cellStyle name="40% - uthevingsfarge 5 13 2 2" xfId="2648" xr:uid="{00000000-0005-0000-0000-0000390F0000}"/>
    <cellStyle name="40% - uthevingsfarge 5 13 2 3" xfId="4497" xr:uid="{00000000-0005-0000-0000-00003A0F0000}"/>
    <cellStyle name="40% - uthevingsfarge 5 13 2_Balansetall" xfId="5788" xr:uid="{43264BED-68EE-4B1D-BBCD-E4507A7B2A3C}"/>
    <cellStyle name="40% - uthevingsfarge 5 13 3" xfId="970" xr:uid="{00000000-0005-0000-0000-00003C0F0000}"/>
    <cellStyle name="40% - uthevingsfarge 5 13 3 2" xfId="4037" xr:uid="{00000000-0005-0000-0000-00003D0F0000}"/>
    <cellStyle name="40% - uthevingsfarge 5 13 3_Balansetall" xfId="5789" xr:uid="{C412E0FF-2606-48E7-8160-33FC383B8236}"/>
    <cellStyle name="40% - uthevingsfarge 5 13 4" xfId="2649" xr:uid="{00000000-0005-0000-0000-00003E0F0000}"/>
    <cellStyle name="40% - uthevingsfarge 5 13 5" xfId="3577" xr:uid="{00000000-0005-0000-0000-00003F0F0000}"/>
    <cellStyle name="40% - uthevingsfarge 5 13_Balansetall" xfId="5787" xr:uid="{05A6E678-D837-48A0-A271-765D7744CC84}"/>
    <cellStyle name="40% - uthevingsfarge 5 14" xfId="431" xr:uid="{00000000-0005-0000-0000-0000410F0000}"/>
    <cellStyle name="40% - uthevingsfarge 5 14 2" xfId="1403" xr:uid="{00000000-0005-0000-0000-0000420F0000}"/>
    <cellStyle name="40% - uthevingsfarge 5 14 2 2" xfId="2650" xr:uid="{00000000-0005-0000-0000-0000430F0000}"/>
    <cellStyle name="40% - uthevingsfarge 5 14 2 3" xfId="4482" xr:uid="{00000000-0005-0000-0000-0000440F0000}"/>
    <cellStyle name="40% - uthevingsfarge 5 14 2_Balansetall" xfId="5791" xr:uid="{D08027E9-8F3B-4A6A-9082-CFDC0279A66D}"/>
    <cellStyle name="40% - uthevingsfarge 5 14 3" xfId="955" xr:uid="{00000000-0005-0000-0000-0000460F0000}"/>
    <cellStyle name="40% - uthevingsfarge 5 14 3 2" xfId="4022" xr:uid="{00000000-0005-0000-0000-0000470F0000}"/>
    <cellStyle name="40% - uthevingsfarge 5 14 3_Balansetall" xfId="5792" xr:uid="{3EC902F7-D99C-42FD-B319-4D7565270372}"/>
    <cellStyle name="40% - uthevingsfarge 5 14 4" xfId="2651" xr:uid="{00000000-0005-0000-0000-0000480F0000}"/>
    <cellStyle name="40% - uthevingsfarge 5 14 5" xfId="3562" xr:uid="{00000000-0005-0000-0000-0000490F0000}"/>
    <cellStyle name="40% - uthevingsfarge 5 14_Balansetall" xfId="5790" xr:uid="{2DA3F96B-1570-4105-9646-612BDB2A872F}"/>
    <cellStyle name="40% - uthevingsfarge 5 15" xfId="432" xr:uid="{00000000-0005-0000-0000-00004B0F0000}"/>
    <cellStyle name="40% - uthevingsfarge 5 15 2" xfId="1434" xr:uid="{00000000-0005-0000-0000-00004C0F0000}"/>
    <cellStyle name="40% - uthevingsfarge 5 15 2 2" xfId="2652" xr:uid="{00000000-0005-0000-0000-00004D0F0000}"/>
    <cellStyle name="40% - uthevingsfarge 5 15 2 3" xfId="4513" xr:uid="{00000000-0005-0000-0000-00004E0F0000}"/>
    <cellStyle name="40% - uthevingsfarge 5 15 2_Balansetall" xfId="5794" xr:uid="{CD655988-AD95-440E-B4D3-A318EDC6DEA5}"/>
    <cellStyle name="40% - uthevingsfarge 5 15 3" xfId="986" xr:uid="{00000000-0005-0000-0000-0000500F0000}"/>
    <cellStyle name="40% - uthevingsfarge 5 15 3 2" xfId="4053" xr:uid="{00000000-0005-0000-0000-0000510F0000}"/>
    <cellStyle name="40% - uthevingsfarge 5 15 3_Balansetall" xfId="5795" xr:uid="{17488DA8-83F8-4455-8C8D-32318DDCC89A}"/>
    <cellStyle name="40% - uthevingsfarge 5 15 4" xfId="2653" xr:uid="{00000000-0005-0000-0000-0000520F0000}"/>
    <cellStyle name="40% - uthevingsfarge 5 15 5" xfId="3593" xr:uid="{00000000-0005-0000-0000-0000530F0000}"/>
    <cellStyle name="40% - uthevingsfarge 5 15_Balansetall" xfId="5793" xr:uid="{1E06171F-B864-4465-9E18-84064EA02A2D}"/>
    <cellStyle name="40% - uthevingsfarge 5 16" xfId="433" xr:uid="{00000000-0005-0000-0000-0000550F0000}"/>
    <cellStyle name="40% - uthevingsfarge 5 16 2" xfId="1448" xr:uid="{00000000-0005-0000-0000-0000560F0000}"/>
    <cellStyle name="40% - uthevingsfarge 5 16 2 2" xfId="2654" xr:uid="{00000000-0005-0000-0000-0000570F0000}"/>
    <cellStyle name="40% - uthevingsfarge 5 16 2 3" xfId="4527" xr:uid="{00000000-0005-0000-0000-0000580F0000}"/>
    <cellStyle name="40% - uthevingsfarge 5 16 2_Balansetall" xfId="5797" xr:uid="{3C77FE4A-F711-4D77-8129-2BFBA0213983}"/>
    <cellStyle name="40% - uthevingsfarge 5 16 3" xfId="1000" xr:uid="{00000000-0005-0000-0000-00005A0F0000}"/>
    <cellStyle name="40% - uthevingsfarge 5 16 3 2" xfId="4067" xr:uid="{00000000-0005-0000-0000-00005B0F0000}"/>
    <cellStyle name="40% - uthevingsfarge 5 16 3_Balansetall" xfId="5798" xr:uid="{33D088A1-7B71-4A46-9B69-8895F0586AE4}"/>
    <cellStyle name="40% - uthevingsfarge 5 16 4" xfId="2655" xr:uid="{00000000-0005-0000-0000-00005C0F0000}"/>
    <cellStyle name="40% - uthevingsfarge 5 16 5" xfId="3607" xr:uid="{00000000-0005-0000-0000-00005D0F0000}"/>
    <cellStyle name="40% - uthevingsfarge 5 16_Balansetall" xfId="5796" xr:uid="{FFF872D2-F127-4922-B6BD-4DDD8B21E292}"/>
    <cellStyle name="40% - uthevingsfarge 5 17" xfId="434" xr:uid="{00000000-0005-0000-0000-00005F0F0000}"/>
    <cellStyle name="40% - uthevingsfarge 5 17 2" xfId="1462" xr:uid="{00000000-0005-0000-0000-0000600F0000}"/>
    <cellStyle name="40% - uthevingsfarge 5 17 2 2" xfId="2656" xr:uid="{00000000-0005-0000-0000-0000610F0000}"/>
    <cellStyle name="40% - uthevingsfarge 5 17 2 3" xfId="4541" xr:uid="{00000000-0005-0000-0000-0000620F0000}"/>
    <cellStyle name="40% - uthevingsfarge 5 17 2_Balansetall" xfId="5800" xr:uid="{789F68F0-87BB-47E7-8BD0-5DEBADEDD5E4}"/>
    <cellStyle name="40% - uthevingsfarge 5 17 3" xfId="1014" xr:uid="{00000000-0005-0000-0000-0000640F0000}"/>
    <cellStyle name="40% - uthevingsfarge 5 17 3 2" xfId="4081" xr:uid="{00000000-0005-0000-0000-0000650F0000}"/>
    <cellStyle name="40% - uthevingsfarge 5 17 3_Balansetall" xfId="5801" xr:uid="{C9080079-D11A-4672-A398-0B51D5C0DE25}"/>
    <cellStyle name="40% - uthevingsfarge 5 17 4" xfId="2657" xr:uid="{00000000-0005-0000-0000-0000660F0000}"/>
    <cellStyle name="40% - uthevingsfarge 5 17 5" xfId="3621" xr:uid="{00000000-0005-0000-0000-0000670F0000}"/>
    <cellStyle name="40% - uthevingsfarge 5 17_Balansetall" xfId="5799" xr:uid="{4B2459CD-F6F1-41F7-91F8-0EB30F25D82C}"/>
    <cellStyle name="40% - uthevingsfarge 5 18" xfId="435" xr:uid="{00000000-0005-0000-0000-0000690F0000}"/>
    <cellStyle name="40% - uthevingsfarge 5 18 2" xfId="1476" xr:uid="{00000000-0005-0000-0000-00006A0F0000}"/>
    <cellStyle name="40% - uthevingsfarge 5 18 2 2" xfId="2658" xr:uid="{00000000-0005-0000-0000-00006B0F0000}"/>
    <cellStyle name="40% - uthevingsfarge 5 18 2 3" xfId="4555" xr:uid="{00000000-0005-0000-0000-00006C0F0000}"/>
    <cellStyle name="40% - uthevingsfarge 5 18 2_Balansetall" xfId="5803" xr:uid="{73E17FFB-8028-47D9-AFAE-4ABF626781D4}"/>
    <cellStyle name="40% - uthevingsfarge 5 18 3" xfId="1028" xr:uid="{00000000-0005-0000-0000-00006E0F0000}"/>
    <cellStyle name="40% - uthevingsfarge 5 18 3 2" xfId="4095" xr:uid="{00000000-0005-0000-0000-00006F0F0000}"/>
    <cellStyle name="40% - uthevingsfarge 5 18 3_Balansetall" xfId="5804" xr:uid="{7E8784AD-E9CF-4A8A-ACC3-7E6F84BD2C7C}"/>
    <cellStyle name="40% - uthevingsfarge 5 18 4" xfId="2659" xr:uid="{00000000-0005-0000-0000-0000700F0000}"/>
    <cellStyle name="40% - uthevingsfarge 5 18 5" xfId="3635" xr:uid="{00000000-0005-0000-0000-0000710F0000}"/>
    <cellStyle name="40% - uthevingsfarge 5 18_Balansetall" xfId="5802" xr:uid="{9923D16C-AB12-479E-B2DB-0A385FECE2F7}"/>
    <cellStyle name="40% - uthevingsfarge 5 19" xfId="436" xr:uid="{00000000-0005-0000-0000-0000730F0000}"/>
    <cellStyle name="40% - uthevingsfarge 5 19 2" xfId="1487" xr:uid="{00000000-0005-0000-0000-0000740F0000}"/>
    <cellStyle name="40% - uthevingsfarge 5 19 2 2" xfId="2660" xr:uid="{00000000-0005-0000-0000-0000750F0000}"/>
    <cellStyle name="40% - uthevingsfarge 5 19 2 3" xfId="4566" xr:uid="{00000000-0005-0000-0000-0000760F0000}"/>
    <cellStyle name="40% - uthevingsfarge 5 19 2_Balansetall" xfId="5806" xr:uid="{4709F4EB-6862-4F86-89FF-1D66AB10967F}"/>
    <cellStyle name="40% - uthevingsfarge 5 19 3" xfId="1039" xr:uid="{00000000-0005-0000-0000-0000780F0000}"/>
    <cellStyle name="40% - uthevingsfarge 5 19 3 2" xfId="4106" xr:uid="{00000000-0005-0000-0000-0000790F0000}"/>
    <cellStyle name="40% - uthevingsfarge 5 19 3_Balansetall" xfId="5807" xr:uid="{3AEAADF3-C75B-4C78-89E6-5C1BE93965CD}"/>
    <cellStyle name="40% - uthevingsfarge 5 19 4" xfId="2661" xr:uid="{00000000-0005-0000-0000-00007A0F0000}"/>
    <cellStyle name="40% - uthevingsfarge 5 19 5" xfId="3646" xr:uid="{00000000-0005-0000-0000-00007B0F0000}"/>
    <cellStyle name="40% - uthevingsfarge 5 19_Balansetall" xfId="5805" xr:uid="{263BCD47-3E91-4225-B2E2-0325C752626C}"/>
    <cellStyle name="40% - uthevingsfarge 5 2" xfId="437" xr:uid="{00000000-0005-0000-0000-00007D0F0000}"/>
    <cellStyle name="40% - uthevingsfarge 5 2 2" xfId="1258" xr:uid="{00000000-0005-0000-0000-00007E0F0000}"/>
    <cellStyle name="40% - uthevingsfarge 5 2 2 2" xfId="2662" xr:uid="{00000000-0005-0000-0000-00007F0F0000}"/>
    <cellStyle name="40% - uthevingsfarge 5 2 2 2 2" xfId="3256" xr:uid="{00000000-0005-0000-0000-0000800F0000}"/>
    <cellStyle name="40% - uthevingsfarge 5 2 2 3" xfId="2663" xr:uid="{00000000-0005-0000-0000-0000810F0000}"/>
    <cellStyle name="40% - uthevingsfarge 5 2 2 4" xfId="4337" xr:uid="{00000000-0005-0000-0000-0000820F0000}"/>
    <cellStyle name="40% - uthevingsfarge 5 2 2_Balansetall" xfId="5809" xr:uid="{74D2F5BE-2C66-4AAD-9B6A-40909E01D380}"/>
    <cellStyle name="40% - uthevingsfarge 5 2 3" xfId="810" xr:uid="{00000000-0005-0000-0000-0000840F0000}"/>
    <cellStyle name="40% - uthevingsfarge 5 2 3 2" xfId="2664" xr:uid="{00000000-0005-0000-0000-0000850F0000}"/>
    <cellStyle name="40% - uthevingsfarge 5 2 3 3" xfId="3877" xr:uid="{00000000-0005-0000-0000-0000860F0000}"/>
    <cellStyle name="40% - uthevingsfarge 5 2 3_Balansetall" xfId="5810" xr:uid="{F875432B-A5F3-48D6-ABCA-ED18F6788564}"/>
    <cellStyle name="40% - uthevingsfarge 5 2 4" xfId="2665" xr:uid="{00000000-0005-0000-0000-0000880F0000}"/>
    <cellStyle name="40% - uthevingsfarge 5 2 5" xfId="3417" xr:uid="{00000000-0005-0000-0000-0000890F0000}"/>
    <cellStyle name="40% - uthevingsfarge 5 2_Balansetall" xfId="5808" xr:uid="{043C27A2-0ABB-42BE-A0C5-A41310575E47}"/>
    <cellStyle name="40% - uthevingsfarge 5 20" xfId="438" xr:uid="{00000000-0005-0000-0000-00008B0F0000}"/>
    <cellStyle name="40% - uthevingsfarge 5 20 2" xfId="1444" xr:uid="{00000000-0005-0000-0000-00008C0F0000}"/>
    <cellStyle name="40% - uthevingsfarge 5 20 2 2" xfId="2666" xr:uid="{00000000-0005-0000-0000-00008D0F0000}"/>
    <cellStyle name="40% - uthevingsfarge 5 20 2 3" xfId="4523" xr:uid="{00000000-0005-0000-0000-00008E0F0000}"/>
    <cellStyle name="40% - uthevingsfarge 5 20 2_Balansetall" xfId="5812" xr:uid="{F4035E6D-9C9D-492D-B2CA-B557D9B33BCA}"/>
    <cellStyle name="40% - uthevingsfarge 5 20 3" xfId="996" xr:uid="{00000000-0005-0000-0000-0000900F0000}"/>
    <cellStyle name="40% - uthevingsfarge 5 20 3 2" xfId="4063" xr:uid="{00000000-0005-0000-0000-0000910F0000}"/>
    <cellStyle name="40% - uthevingsfarge 5 20 3_Balansetall" xfId="5813" xr:uid="{2B6ADA4A-6596-4427-9E06-DC6563FE51F1}"/>
    <cellStyle name="40% - uthevingsfarge 5 20 4" xfId="2667" xr:uid="{00000000-0005-0000-0000-0000920F0000}"/>
    <cellStyle name="40% - uthevingsfarge 5 20 5" xfId="3603" xr:uid="{00000000-0005-0000-0000-0000930F0000}"/>
    <cellStyle name="40% - uthevingsfarge 5 20_Balansetall" xfId="5811" xr:uid="{A4B48127-7C1E-44A5-8CA0-2F8804D37595}"/>
    <cellStyle name="40% - uthevingsfarge 5 21" xfId="439" xr:uid="{00000000-0005-0000-0000-0000950F0000}"/>
    <cellStyle name="40% - uthevingsfarge 5 21 2" xfId="1510" xr:uid="{00000000-0005-0000-0000-0000960F0000}"/>
    <cellStyle name="40% - uthevingsfarge 5 21 2 2" xfId="2668" xr:uid="{00000000-0005-0000-0000-0000970F0000}"/>
    <cellStyle name="40% - uthevingsfarge 5 21 2 3" xfId="4589" xr:uid="{00000000-0005-0000-0000-0000980F0000}"/>
    <cellStyle name="40% - uthevingsfarge 5 21 2_Balansetall" xfId="5815" xr:uid="{E3BA3E19-2C24-4CC5-948E-2437C5B9E148}"/>
    <cellStyle name="40% - uthevingsfarge 5 21 3" xfId="1062" xr:uid="{00000000-0005-0000-0000-00009A0F0000}"/>
    <cellStyle name="40% - uthevingsfarge 5 21 3 2" xfId="4129" xr:uid="{00000000-0005-0000-0000-00009B0F0000}"/>
    <cellStyle name="40% - uthevingsfarge 5 21 3_Balansetall" xfId="5816" xr:uid="{63BAA3AE-CECE-43BF-984B-7A335F22CC6D}"/>
    <cellStyle name="40% - uthevingsfarge 5 21 4" xfId="2669" xr:uid="{00000000-0005-0000-0000-00009C0F0000}"/>
    <cellStyle name="40% - uthevingsfarge 5 21 5" xfId="3669" xr:uid="{00000000-0005-0000-0000-00009D0F0000}"/>
    <cellStyle name="40% - uthevingsfarge 5 21_Balansetall" xfId="5814" xr:uid="{55E7777A-5D82-4720-ADD5-D4F00C598BD4}"/>
    <cellStyle name="40% - uthevingsfarge 5 22" xfId="440" xr:uid="{00000000-0005-0000-0000-00009F0F0000}"/>
    <cellStyle name="40% - uthevingsfarge 5 22 2" xfId="1524" xr:uid="{00000000-0005-0000-0000-0000A00F0000}"/>
    <cellStyle name="40% - uthevingsfarge 5 22 2 2" xfId="2670" xr:uid="{00000000-0005-0000-0000-0000A10F0000}"/>
    <cellStyle name="40% - uthevingsfarge 5 22 2 3" xfId="4603" xr:uid="{00000000-0005-0000-0000-0000A20F0000}"/>
    <cellStyle name="40% - uthevingsfarge 5 22 2_Balansetall" xfId="5818" xr:uid="{C646D2D8-1703-4DDC-8988-2C3C678BD5E4}"/>
    <cellStyle name="40% - uthevingsfarge 5 22 3" xfId="1076" xr:uid="{00000000-0005-0000-0000-0000A40F0000}"/>
    <cellStyle name="40% - uthevingsfarge 5 22 3 2" xfId="4143" xr:uid="{00000000-0005-0000-0000-0000A50F0000}"/>
    <cellStyle name="40% - uthevingsfarge 5 22 3_Balansetall" xfId="5819" xr:uid="{A0913F6C-93BD-4DDE-8978-48851B4AE076}"/>
    <cellStyle name="40% - uthevingsfarge 5 22 4" xfId="2671" xr:uid="{00000000-0005-0000-0000-0000A60F0000}"/>
    <cellStyle name="40% - uthevingsfarge 5 22 5" xfId="3683" xr:uid="{00000000-0005-0000-0000-0000A70F0000}"/>
    <cellStyle name="40% - uthevingsfarge 5 22_Balansetall" xfId="5817" xr:uid="{39D01A97-9B8B-499F-A8CA-CE905D5E2F36}"/>
    <cellStyle name="40% - uthevingsfarge 5 23" xfId="441" xr:uid="{00000000-0005-0000-0000-0000A90F0000}"/>
    <cellStyle name="40% - uthevingsfarge 5 23 2" xfId="1553" xr:uid="{00000000-0005-0000-0000-0000AA0F0000}"/>
    <cellStyle name="40% - uthevingsfarge 5 23 2 2" xfId="2672" xr:uid="{00000000-0005-0000-0000-0000AB0F0000}"/>
    <cellStyle name="40% - uthevingsfarge 5 23 2 3" xfId="4632" xr:uid="{00000000-0005-0000-0000-0000AC0F0000}"/>
    <cellStyle name="40% - uthevingsfarge 5 23 2_Balansetall" xfId="5821" xr:uid="{64EEBC34-EAD7-4916-A660-F9A9908766AF}"/>
    <cellStyle name="40% - uthevingsfarge 5 23 3" xfId="1105" xr:uid="{00000000-0005-0000-0000-0000AE0F0000}"/>
    <cellStyle name="40% - uthevingsfarge 5 23 3 2" xfId="4172" xr:uid="{00000000-0005-0000-0000-0000AF0F0000}"/>
    <cellStyle name="40% - uthevingsfarge 5 23 3_Balansetall" xfId="5822" xr:uid="{C66D6A05-E66D-49B6-8157-1BCDB9FAD8C5}"/>
    <cellStyle name="40% - uthevingsfarge 5 23 4" xfId="2673" xr:uid="{00000000-0005-0000-0000-0000B00F0000}"/>
    <cellStyle name="40% - uthevingsfarge 5 23 5" xfId="3712" xr:uid="{00000000-0005-0000-0000-0000B10F0000}"/>
    <cellStyle name="40% - uthevingsfarge 5 23_Balansetall" xfId="5820" xr:uid="{EDB74C6E-2A00-4ACD-B38D-314671E6749E}"/>
    <cellStyle name="40% - uthevingsfarge 5 24" xfId="442" xr:uid="{00000000-0005-0000-0000-0000B30F0000}"/>
    <cellStyle name="40% - uthevingsfarge 5 24 2" xfId="1570" xr:uid="{00000000-0005-0000-0000-0000B40F0000}"/>
    <cellStyle name="40% - uthevingsfarge 5 24 2 2" xfId="2674" xr:uid="{00000000-0005-0000-0000-0000B50F0000}"/>
    <cellStyle name="40% - uthevingsfarge 5 24 2 3" xfId="4649" xr:uid="{00000000-0005-0000-0000-0000B60F0000}"/>
    <cellStyle name="40% - uthevingsfarge 5 24 2_Balansetall" xfId="5824" xr:uid="{8E9FFC77-369E-4B10-B49D-155FF22C7A45}"/>
    <cellStyle name="40% - uthevingsfarge 5 24 3" xfId="1122" xr:uid="{00000000-0005-0000-0000-0000B80F0000}"/>
    <cellStyle name="40% - uthevingsfarge 5 24 3 2" xfId="4189" xr:uid="{00000000-0005-0000-0000-0000B90F0000}"/>
    <cellStyle name="40% - uthevingsfarge 5 24 3_Balansetall" xfId="5825" xr:uid="{F2688DAE-A11C-4D15-AF08-1F93C90F7BBD}"/>
    <cellStyle name="40% - uthevingsfarge 5 24 4" xfId="2675" xr:uid="{00000000-0005-0000-0000-0000BA0F0000}"/>
    <cellStyle name="40% - uthevingsfarge 5 24 5" xfId="3729" xr:uid="{00000000-0005-0000-0000-0000BB0F0000}"/>
    <cellStyle name="40% - uthevingsfarge 5 24_Balansetall" xfId="5823" xr:uid="{9099969D-CB16-4442-85CD-21E9D78F2BB1}"/>
    <cellStyle name="40% - uthevingsfarge 5 25" xfId="443" xr:uid="{00000000-0005-0000-0000-0000BD0F0000}"/>
    <cellStyle name="40% - uthevingsfarge 5 25 2" xfId="1557" xr:uid="{00000000-0005-0000-0000-0000BE0F0000}"/>
    <cellStyle name="40% - uthevingsfarge 5 25 2 2" xfId="2676" xr:uid="{00000000-0005-0000-0000-0000BF0F0000}"/>
    <cellStyle name="40% - uthevingsfarge 5 25 2 3" xfId="4636" xr:uid="{00000000-0005-0000-0000-0000C00F0000}"/>
    <cellStyle name="40% - uthevingsfarge 5 25 2_Balansetall" xfId="5827" xr:uid="{0EA7B9A8-212E-4468-B7AD-DA229FED8A1D}"/>
    <cellStyle name="40% - uthevingsfarge 5 25 3" xfId="1109" xr:uid="{00000000-0005-0000-0000-0000C20F0000}"/>
    <cellStyle name="40% - uthevingsfarge 5 25 3 2" xfId="4176" xr:uid="{00000000-0005-0000-0000-0000C30F0000}"/>
    <cellStyle name="40% - uthevingsfarge 5 25 3_Balansetall" xfId="5828" xr:uid="{B90A1194-EE16-4C03-A2F1-16576D8F1171}"/>
    <cellStyle name="40% - uthevingsfarge 5 25 4" xfId="2677" xr:uid="{00000000-0005-0000-0000-0000C40F0000}"/>
    <cellStyle name="40% - uthevingsfarge 5 25 5" xfId="3716" xr:uid="{00000000-0005-0000-0000-0000C50F0000}"/>
    <cellStyle name="40% - uthevingsfarge 5 25_Balansetall" xfId="5826" xr:uid="{0E5245F9-6B08-43D1-B9EB-5721C67FB32D}"/>
    <cellStyle name="40% - uthevingsfarge 5 26" xfId="444" xr:uid="{00000000-0005-0000-0000-0000C70F0000}"/>
    <cellStyle name="40% - uthevingsfarge 5 26 2" xfId="1586" xr:uid="{00000000-0005-0000-0000-0000C80F0000}"/>
    <cellStyle name="40% - uthevingsfarge 5 26 2 2" xfId="2678" xr:uid="{00000000-0005-0000-0000-0000C90F0000}"/>
    <cellStyle name="40% - uthevingsfarge 5 26 2 3" xfId="4665" xr:uid="{00000000-0005-0000-0000-0000CA0F0000}"/>
    <cellStyle name="40% - uthevingsfarge 5 26 2_Balansetall" xfId="5830" xr:uid="{57FA636B-1D50-4F77-B12B-BC9A6B1791BE}"/>
    <cellStyle name="40% - uthevingsfarge 5 26 3" xfId="1138" xr:uid="{00000000-0005-0000-0000-0000CC0F0000}"/>
    <cellStyle name="40% - uthevingsfarge 5 26 3 2" xfId="4205" xr:uid="{00000000-0005-0000-0000-0000CD0F0000}"/>
    <cellStyle name="40% - uthevingsfarge 5 26 3_Balansetall" xfId="5831" xr:uid="{D021B0E2-EC3F-4E1D-92DB-063928AF2CF1}"/>
    <cellStyle name="40% - uthevingsfarge 5 26 4" xfId="2679" xr:uid="{00000000-0005-0000-0000-0000CE0F0000}"/>
    <cellStyle name="40% - uthevingsfarge 5 26 5" xfId="3745" xr:uid="{00000000-0005-0000-0000-0000CF0F0000}"/>
    <cellStyle name="40% - uthevingsfarge 5 26_Balansetall" xfId="5829" xr:uid="{A2A83A87-C085-434F-858C-1CF974804B71}"/>
    <cellStyle name="40% - uthevingsfarge 5 27" xfId="445" xr:uid="{00000000-0005-0000-0000-0000D10F0000}"/>
    <cellStyle name="40% - uthevingsfarge 5 27 2" xfId="1600" xr:uid="{00000000-0005-0000-0000-0000D20F0000}"/>
    <cellStyle name="40% - uthevingsfarge 5 27 2 2" xfId="2680" xr:uid="{00000000-0005-0000-0000-0000D30F0000}"/>
    <cellStyle name="40% - uthevingsfarge 5 27 2 3" xfId="4679" xr:uid="{00000000-0005-0000-0000-0000D40F0000}"/>
    <cellStyle name="40% - uthevingsfarge 5 27 2_Balansetall" xfId="5833" xr:uid="{6FF979FA-5E6C-4BEB-8F4C-83F985CC4D6C}"/>
    <cellStyle name="40% - uthevingsfarge 5 27 3" xfId="1152" xr:uid="{00000000-0005-0000-0000-0000D60F0000}"/>
    <cellStyle name="40% - uthevingsfarge 5 27 3 2" xfId="4219" xr:uid="{00000000-0005-0000-0000-0000D70F0000}"/>
    <cellStyle name="40% - uthevingsfarge 5 27 3_Balansetall" xfId="5834" xr:uid="{16E44655-0CA6-44F0-B82D-C3CAAF40F055}"/>
    <cellStyle name="40% - uthevingsfarge 5 27 4" xfId="2681" xr:uid="{00000000-0005-0000-0000-0000D80F0000}"/>
    <cellStyle name="40% - uthevingsfarge 5 27 5" xfId="3759" xr:uid="{00000000-0005-0000-0000-0000D90F0000}"/>
    <cellStyle name="40% - uthevingsfarge 5 27_Balansetall" xfId="5832" xr:uid="{D90BDDE0-D5CA-4FB3-B0AB-E6A6ECDCB003}"/>
    <cellStyle name="40% - uthevingsfarge 5 28" xfId="446" xr:uid="{00000000-0005-0000-0000-0000DB0F0000}"/>
    <cellStyle name="40% - uthevingsfarge 5 28 2" xfId="1614" xr:uid="{00000000-0005-0000-0000-0000DC0F0000}"/>
    <cellStyle name="40% - uthevingsfarge 5 28 2 2" xfId="2682" xr:uid="{00000000-0005-0000-0000-0000DD0F0000}"/>
    <cellStyle name="40% - uthevingsfarge 5 28 2 3" xfId="4693" xr:uid="{00000000-0005-0000-0000-0000DE0F0000}"/>
    <cellStyle name="40% - uthevingsfarge 5 28 2_Balansetall" xfId="5836" xr:uid="{91917AAB-3F00-4371-A127-334B5AACFFF9}"/>
    <cellStyle name="40% - uthevingsfarge 5 28 3" xfId="1166" xr:uid="{00000000-0005-0000-0000-0000E00F0000}"/>
    <cellStyle name="40% - uthevingsfarge 5 28 3 2" xfId="4233" xr:uid="{00000000-0005-0000-0000-0000E10F0000}"/>
    <cellStyle name="40% - uthevingsfarge 5 28 3_Balansetall" xfId="5837" xr:uid="{C3E4DC13-9E3F-49EE-A527-53618FFCC382}"/>
    <cellStyle name="40% - uthevingsfarge 5 28 4" xfId="2683" xr:uid="{00000000-0005-0000-0000-0000E20F0000}"/>
    <cellStyle name="40% - uthevingsfarge 5 28 5" xfId="3773" xr:uid="{00000000-0005-0000-0000-0000E30F0000}"/>
    <cellStyle name="40% - uthevingsfarge 5 28_Balansetall" xfId="5835" xr:uid="{536E64A2-14D0-45F1-9511-A8327A8897ED}"/>
    <cellStyle name="40% - uthevingsfarge 5 29" xfId="447" xr:uid="{00000000-0005-0000-0000-0000E50F0000}"/>
    <cellStyle name="40% - uthevingsfarge 5 29 2" xfId="1627" xr:uid="{00000000-0005-0000-0000-0000E60F0000}"/>
    <cellStyle name="40% - uthevingsfarge 5 29 2 2" xfId="2684" xr:uid="{00000000-0005-0000-0000-0000E70F0000}"/>
    <cellStyle name="40% - uthevingsfarge 5 29 2 3" xfId="4706" xr:uid="{00000000-0005-0000-0000-0000E80F0000}"/>
    <cellStyle name="40% - uthevingsfarge 5 29 2_Balansetall" xfId="5839" xr:uid="{13B643AE-763F-4600-9090-7D287711B359}"/>
    <cellStyle name="40% - uthevingsfarge 5 29 3" xfId="1179" xr:uid="{00000000-0005-0000-0000-0000EA0F0000}"/>
    <cellStyle name="40% - uthevingsfarge 5 29 3 2" xfId="4246" xr:uid="{00000000-0005-0000-0000-0000EB0F0000}"/>
    <cellStyle name="40% - uthevingsfarge 5 29 3_Balansetall" xfId="5840" xr:uid="{7AC87EFB-ECDF-46F4-9419-5DE0A120A098}"/>
    <cellStyle name="40% - uthevingsfarge 5 29 4" xfId="2685" xr:uid="{00000000-0005-0000-0000-0000EC0F0000}"/>
    <cellStyle name="40% - uthevingsfarge 5 29 5" xfId="3786" xr:uid="{00000000-0005-0000-0000-0000ED0F0000}"/>
    <cellStyle name="40% - uthevingsfarge 5 29_Balansetall" xfId="5838" xr:uid="{C7F9EE2C-0BA3-4C47-AF6A-7BC555826F7B}"/>
    <cellStyle name="40% - uthevingsfarge 5 3" xfId="448" xr:uid="{00000000-0005-0000-0000-0000EF0F0000}"/>
    <cellStyle name="40% - uthevingsfarge 5 3 2" xfId="1276" xr:uid="{00000000-0005-0000-0000-0000F00F0000}"/>
    <cellStyle name="40% - uthevingsfarge 5 3 2 2" xfId="2686" xr:uid="{00000000-0005-0000-0000-0000F10F0000}"/>
    <cellStyle name="40% - uthevingsfarge 5 3 2 2 2" xfId="3257" xr:uid="{00000000-0005-0000-0000-0000F20F0000}"/>
    <cellStyle name="40% - uthevingsfarge 5 3 2 3" xfId="2687" xr:uid="{00000000-0005-0000-0000-0000F30F0000}"/>
    <cellStyle name="40% - uthevingsfarge 5 3 2 4" xfId="4355" xr:uid="{00000000-0005-0000-0000-0000F40F0000}"/>
    <cellStyle name="40% - uthevingsfarge 5 3 2_Balansetall" xfId="5842" xr:uid="{E6B49889-A606-4A54-8626-7C271DF689B0}"/>
    <cellStyle name="40% - uthevingsfarge 5 3 3" xfId="828" xr:uid="{00000000-0005-0000-0000-0000F60F0000}"/>
    <cellStyle name="40% - uthevingsfarge 5 3 3 2" xfId="2688" xr:uid="{00000000-0005-0000-0000-0000F70F0000}"/>
    <cellStyle name="40% - uthevingsfarge 5 3 3 3" xfId="3895" xr:uid="{00000000-0005-0000-0000-0000F80F0000}"/>
    <cellStyle name="40% - uthevingsfarge 5 3 3_Balansetall" xfId="5843" xr:uid="{B400271F-05C6-4060-9BDF-05FC9D36C34B}"/>
    <cellStyle name="40% - uthevingsfarge 5 3 4" xfId="2689" xr:uid="{00000000-0005-0000-0000-0000FA0F0000}"/>
    <cellStyle name="40% - uthevingsfarge 5 3 5" xfId="3435" xr:uid="{00000000-0005-0000-0000-0000FB0F0000}"/>
    <cellStyle name="40% - uthevingsfarge 5 3_Balansetall" xfId="5841" xr:uid="{A054853E-462D-4BD5-9CA3-9ED8E21BE0AF}"/>
    <cellStyle name="40% - uthevingsfarge 5 30" xfId="449" xr:uid="{00000000-0005-0000-0000-0000FD0F0000}"/>
    <cellStyle name="40% - uthevingsfarge 5 30 2" xfId="1640" xr:uid="{00000000-0005-0000-0000-0000FE0F0000}"/>
    <cellStyle name="40% - uthevingsfarge 5 30 2 2" xfId="2690" xr:uid="{00000000-0005-0000-0000-0000FF0F0000}"/>
    <cellStyle name="40% - uthevingsfarge 5 30 2 3" xfId="4719" xr:uid="{00000000-0005-0000-0000-000000100000}"/>
    <cellStyle name="40% - uthevingsfarge 5 30 2_Balansetall" xfId="5845" xr:uid="{F3DDAEE4-52E9-467A-938F-4EA71A336D5C}"/>
    <cellStyle name="40% - uthevingsfarge 5 30 3" xfId="1192" xr:uid="{00000000-0005-0000-0000-000002100000}"/>
    <cellStyle name="40% - uthevingsfarge 5 30 3 2" xfId="4259" xr:uid="{00000000-0005-0000-0000-000003100000}"/>
    <cellStyle name="40% - uthevingsfarge 5 30 3_Balansetall" xfId="5846" xr:uid="{16FA2881-3DE8-4B32-A3B6-70DCFCF7B95B}"/>
    <cellStyle name="40% - uthevingsfarge 5 30 4" xfId="2691" xr:uid="{00000000-0005-0000-0000-000004100000}"/>
    <cellStyle name="40% - uthevingsfarge 5 30 5" xfId="3799" xr:uid="{00000000-0005-0000-0000-000005100000}"/>
    <cellStyle name="40% - uthevingsfarge 5 30_Balansetall" xfId="5844" xr:uid="{121E2188-CB8B-490C-92DF-2937EF3800FF}"/>
    <cellStyle name="40% - uthevingsfarge 5 31" xfId="450" xr:uid="{00000000-0005-0000-0000-000007100000}"/>
    <cellStyle name="40% - uthevingsfarge 5 31 2" xfId="1652" xr:uid="{00000000-0005-0000-0000-000008100000}"/>
    <cellStyle name="40% - uthevingsfarge 5 31 2 2" xfId="2692" xr:uid="{00000000-0005-0000-0000-000009100000}"/>
    <cellStyle name="40% - uthevingsfarge 5 31 2 3" xfId="4731" xr:uid="{00000000-0005-0000-0000-00000A100000}"/>
    <cellStyle name="40% - uthevingsfarge 5 31 2_Balansetall" xfId="5848" xr:uid="{1D901F63-5C3B-41C5-8328-7F002B7615E7}"/>
    <cellStyle name="40% - uthevingsfarge 5 31 3" xfId="1204" xr:uid="{00000000-0005-0000-0000-00000C100000}"/>
    <cellStyle name="40% - uthevingsfarge 5 31 3 2" xfId="4271" xr:uid="{00000000-0005-0000-0000-00000D100000}"/>
    <cellStyle name="40% - uthevingsfarge 5 31 3_Balansetall" xfId="5849" xr:uid="{6721BD52-C891-4C0E-9BC0-EBA386DE1737}"/>
    <cellStyle name="40% - uthevingsfarge 5 31 4" xfId="2693" xr:uid="{00000000-0005-0000-0000-00000E100000}"/>
    <cellStyle name="40% - uthevingsfarge 5 31 5" xfId="3811" xr:uid="{00000000-0005-0000-0000-00000F100000}"/>
    <cellStyle name="40% - uthevingsfarge 5 31_Balansetall" xfId="5847" xr:uid="{F0977FA9-6840-41E9-8292-189D13484DDE}"/>
    <cellStyle name="40% - uthevingsfarge 5 32" xfId="451" xr:uid="{00000000-0005-0000-0000-000011100000}"/>
    <cellStyle name="40% - uthevingsfarge 5 32 2" xfId="1664" xr:uid="{00000000-0005-0000-0000-000012100000}"/>
    <cellStyle name="40% - uthevingsfarge 5 32 2 2" xfId="2694" xr:uid="{00000000-0005-0000-0000-000013100000}"/>
    <cellStyle name="40% - uthevingsfarge 5 32 2 3" xfId="4743" xr:uid="{00000000-0005-0000-0000-000014100000}"/>
    <cellStyle name="40% - uthevingsfarge 5 32 2_Balansetall" xfId="5851" xr:uid="{82551141-1D4C-4F05-84D1-E242F986D5D7}"/>
    <cellStyle name="40% - uthevingsfarge 5 32 3" xfId="1216" xr:uid="{00000000-0005-0000-0000-000016100000}"/>
    <cellStyle name="40% - uthevingsfarge 5 32 3 2" xfId="4283" xr:uid="{00000000-0005-0000-0000-000017100000}"/>
    <cellStyle name="40% - uthevingsfarge 5 32 3_Balansetall" xfId="5852" xr:uid="{BAF971F5-2550-4977-8FD3-AA0E5A8F9FFB}"/>
    <cellStyle name="40% - uthevingsfarge 5 32 4" xfId="2695" xr:uid="{00000000-0005-0000-0000-000018100000}"/>
    <cellStyle name="40% - uthevingsfarge 5 32 5" xfId="3823" xr:uid="{00000000-0005-0000-0000-000019100000}"/>
    <cellStyle name="40% - uthevingsfarge 5 32_Balansetall" xfId="5850" xr:uid="{46466333-FA47-4AF0-8883-D5C0C1322A53}"/>
    <cellStyle name="40% - uthevingsfarge 5 33" xfId="562" xr:uid="{00000000-0005-0000-0000-00001B100000}"/>
    <cellStyle name="40% - uthevingsfarge 5 33 2" xfId="1692" xr:uid="{00000000-0005-0000-0000-00001C100000}"/>
    <cellStyle name="40% - uthevingsfarge 5 33 2 2" xfId="2696" xr:uid="{00000000-0005-0000-0000-00001D100000}"/>
    <cellStyle name="40% - uthevingsfarge 5 33 2 3" xfId="4771" xr:uid="{00000000-0005-0000-0000-00001E100000}"/>
    <cellStyle name="40% - uthevingsfarge 5 33 2_Balansetall" xfId="5854" xr:uid="{EE95CA3D-F200-44E2-BA80-3C7E4CE55176}"/>
    <cellStyle name="40% - uthevingsfarge 5 33 3" xfId="1244" xr:uid="{00000000-0005-0000-0000-000020100000}"/>
    <cellStyle name="40% - uthevingsfarge 5 33 3 2" xfId="4311" xr:uid="{00000000-0005-0000-0000-000021100000}"/>
    <cellStyle name="40% - uthevingsfarge 5 33 3_Balansetall" xfId="5855" xr:uid="{E32B2F83-28E5-4D52-AB7B-899E4F780810}"/>
    <cellStyle name="40% - uthevingsfarge 5 33 4" xfId="2697" xr:uid="{00000000-0005-0000-0000-000022100000}"/>
    <cellStyle name="40% - uthevingsfarge 5 33 5" xfId="3851" xr:uid="{00000000-0005-0000-0000-000023100000}"/>
    <cellStyle name="40% - uthevingsfarge 5 33_Balansetall" xfId="5853" xr:uid="{95303AE1-ED8D-467E-82BE-85FD875722C8}"/>
    <cellStyle name="40% - uthevingsfarge 5 34" xfId="28" xr:uid="{00000000-0005-0000-0000-000025100000}"/>
    <cellStyle name="40% - uthevingsfarge 5 34 2" xfId="2698" xr:uid="{00000000-0005-0000-0000-000026100000}"/>
    <cellStyle name="40% - uthevingsfarge 5 34 2 2" xfId="3258" xr:uid="{00000000-0005-0000-0000-000027100000}"/>
    <cellStyle name="40% - uthevingsfarge 5 34 3" xfId="2699" xr:uid="{00000000-0005-0000-0000-000028100000}"/>
    <cellStyle name="40% - uthevingsfarge 5 34 4" xfId="4325" xr:uid="{00000000-0005-0000-0000-000029100000}"/>
    <cellStyle name="40% - uthevingsfarge 5 34_Balansetall" xfId="5856" xr:uid="{8F49FED3-9043-4A19-B767-9C426C40A027}"/>
    <cellStyle name="40% - uthevingsfarge 5 35" xfId="798" xr:uid="{00000000-0005-0000-0000-00002B100000}"/>
    <cellStyle name="40% - uthevingsfarge 5 35 2" xfId="2700" xr:uid="{00000000-0005-0000-0000-00002C100000}"/>
    <cellStyle name="40% - uthevingsfarge 5 35 2 2" xfId="3259" xr:uid="{00000000-0005-0000-0000-00002D100000}"/>
    <cellStyle name="40% - uthevingsfarge 5 35 3" xfId="2701" xr:uid="{00000000-0005-0000-0000-00002E100000}"/>
    <cellStyle name="40% - uthevingsfarge 5 35 4" xfId="3865" xr:uid="{00000000-0005-0000-0000-00002F100000}"/>
    <cellStyle name="40% - uthevingsfarge 5 35_Balansetall" xfId="5857" xr:uid="{C49071EC-A666-43D8-A4BE-0487EF79AECE}"/>
    <cellStyle name="40% - uthevingsfarge 5 36" xfId="2702" xr:uid="{00000000-0005-0000-0000-000031100000}"/>
    <cellStyle name="40% - uthevingsfarge 5 36 2" xfId="2703" xr:uid="{00000000-0005-0000-0000-000032100000}"/>
    <cellStyle name="40% - uthevingsfarge 5 36 2 2" xfId="3261" xr:uid="{00000000-0005-0000-0000-000033100000}"/>
    <cellStyle name="40% - uthevingsfarge 5 36 3" xfId="3260" xr:uid="{00000000-0005-0000-0000-000034100000}"/>
    <cellStyle name="40% - uthevingsfarge 5 36_Note_1_og_2" xfId="2704" xr:uid="{00000000-0005-0000-0000-000035100000}"/>
    <cellStyle name="40% - uthevingsfarge 5 37" xfId="2705" xr:uid="{00000000-0005-0000-0000-000036100000}"/>
    <cellStyle name="40% - uthevingsfarge 5 37 2" xfId="3262" xr:uid="{00000000-0005-0000-0000-000037100000}"/>
    <cellStyle name="40% - uthevingsfarge 5 38" xfId="2706" xr:uid="{00000000-0005-0000-0000-000038100000}"/>
    <cellStyle name="40% - uthevingsfarge 5 39" xfId="2707" xr:uid="{00000000-0005-0000-0000-000039100000}"/>
    <cellStyle name="40% - uthevingsfarge 5 4" xfId="452" xr:uid="{00000000-0005-0000-0000-00003A100000}"/>
    <cellStyle name="40% - uthevingsfarge 5 4 2" xfId="1290" xr:uid="{00000000-0005-0000-0000-00003B100000}"/>
    <cellStyle name="40% - uthevingsfarge 5 4 2 2" xfId="2708" xr:uid="{00000000-0005-0000-0000-00003C100000}"/>
    <cellStyle name="40% - uthevingsfarge 5 4 2 2 2" xfId="3263" xr:uid="{00000000-0005-0000-0000-00003D100000}"/>
    <cellStyle name="40% - uthevingsfarge 5 4 2 3" xfId="2709" xr:uid="{00000000-0005-0000-0000-00003E100000}"/>
    <cellStyle name="40% - uthevingsfarge 5 4 2 4" xfId="4369" xr:uid="{00000000-0005-0000-0000-00003F100000}"/>
    <cellStyle name="40% - uthevingsfarge 5 4 2_Balansetall" xfId="5859" xr:uid="{5C8E5E99-621B-46CF-BE6C-235E1C4E6D6C}"/>
    <cellStyle name="40% - uthevingsfarge 5 4 3" xfId="842" xr:uid="{00000000-0005-0000-0000-000041100000}"/>
    <cellStyle name="40% - uthevingsfarge 5 4 3 2" xfId="2710" xr:uid="{00000000-0005-0000-0000-000042100000}"/>
    <cellStyle name="40% - uthevingsfarge 5 4 3 3" xfId="3909" xr:uid="{00000000-0005-0000-0000-000043100000}"/>
    <cellStyle name="40% - uthevingsfarge 5 4 3_Balansetall" xfId="5860" xr:uid="{CD1768C6-D548-4FF4-A6BE-A8EAE637B42A}"/>
    <cellStyle name="40% - uthevingsfarge 5 4 4" xfId="2711" xr:uid="{00000000-0005-0000-0000-000045100000}"/>
    <cellStyle name="40% - uthevingsfarge 5 4 5" xfId="3449" xr:uid="{00000000-0005-0000-0000-000046100000}"/>
    <cellStyle name="40% - uthevingsfarge 5 4_Balansetall" xfId="5858" xr:uid="{1EB1D63A-A9E5-4AC1-A411-C771C7D719F1}"/>
    <cellStyle name="40% - uthevingsfarge 5 40" xfId="3405" xr:uid="{00000000-0005-0000-0000-000048100000}"/>
    <cellStyle name="40% - uthevingsfarge 5 5" xfId="453" xr:uid="{00000000-0005-0000-0000-000049100000}"/>
    <cellStyle name="40% - uthevingsfarge 5 5 2" xfId="1272" xr:uid="{00000000-0005-0000-0000-00004A100000}"/>
    <cellStyle name="40% - uthevingsfarge 5 5 2 2" xfId="2712" xr:uid="{00000000-0005-0000-0000-00004B100000}"/>
    <cellStyle name="40% - uthevingsfarge 5 5 2 2 2" xfId="3264" xr:uid="{00000000-0005-0000-0000-00004C100000}"/>
    <cellStyle name="40% - uthevingsfarge 5 5 2 3" xfId="2713" xr:uid="{00000000-0005-0000-0000-00004D100000}"/>
    <cellStyle name="40% - uthevingsfarge 5 5 2 4" xfId="4351" xr:uid="{00000000-0005-0000-0000-00004E100000}"/>
    <cellStyle name="40% - uthevingsfarge 5 5 2_Balansetall" xfId="5862" xr:uid="{CD46B505-0B0D-423D-AC28-6E8D579923A7}"/>
    <cellStyle name="40% - uthevingsfarge 5 5 3" xfId="824" xr:uid="{00000000-0005-0000-0000-000050100000}"/>
    <cellStyle name="40% - uthevingsfarge 5 5 3 2" xfId="2714" xr:uid="{00000000-0005-0000-0000-000051100000}"/>
    <cellStyle name="40% - uthevingsfarge 5 5 3 3" xfId="3891" xr:uid="{00000000-0005-0000-0000-000052100000}"/>
    <cellStyle name="40% - uthevingsfarge 5 5 3_Balansetall" xfId="5863" xr:uid="{2514FE43-1DF5-42F4-8666-7971CD8EDC5A}"/>
    <cellStyle name="40% - uthevingsfarge 5 5 4" xfId="2715" xr:uid="{00000000-0005-0000-0000-000054100000}"/>
    <cellStyle name="40% - uthevingsfarge 5 5 5" xfId="3431" xr:uid="{00000000-0005-0000-0000-000055100000}"/>
    <cellStyle name="40% - uthevingsfarge 5 5_Balansetall" xfId="5861" xr:uid="{743E954A-28FD-4F6B-8199-21686881D73D}"/>
    <cellStyle name="40% - uthevingsfarge 5 6" xfId="454" xr:uid="{00000000-0005-0000-0000-000057100000}"/>
    <cellStyle name="40% - uthevingsfarge 5 6 2" xfId="1306" xr:uid="{00000000-0005-0000-0000-000058100000}"/>
    <cellStyle name="40% - uthevingsfarge 5 6 2 2" xfId="2716" xr:uid="{00000000-0005-0000-0000-000059100000}"/>
    <cellStyle name="40% - uthevingsfarge 5 6 2 2 2" xfId="3265" xr:uid="{00000000-0005-0000-0000-00005A100000}"/>
    <cellStyle name="40% - uthevingsfarge 5 6 2 3" xfId="2717" xr:uid="{00000000-0005-0000-0000-00005B100000}"/>
    <cellStyle name="40% - uthevingsfarge 5 6 2 4" xfId="4385" xr:uid="{00000000-0005-0000-0000-00005C100000}"/>
    <cellStyle name="40% - uthevingsfarge 5 6 2_Balansetall" xfId="5865" xr:uid="{B122790E-1B0B-4848-A670-89B0DE19D241}"/>
    <cellStyle name="40% - uthevingsfarge 5 6 3" xfId="858" xr:uid="{00000000-0005-0000-0000-00005E100000}"/>
    <cellStyle name="40% - uthevingsfarge 5 6 3 2" xfId="2718" xr:uid="{00000000-0005-0000-0000-00005F100000}"/>
    <cellStyle name="40% - uthevingsfarge 5 6 3 3" xfId="3925" xr:uid="{00000000-0005-0000-0000-000060100000}"/>
    <cellStyle name="40% - uthevingsfarge 5 6 3_Balansetall" xfId="5866" xr:uid="{6E3C2404-83D1-465A-B1DD-602C2B5F3974}"/>
    <cellStyle name="40% - uthevingsfarge 5 6 4" xfId="2719" xr:uid="{00000000-0005-0000-0000-000062100000}"/>
    <cellStyle name="40% - uthevingsfarge 5 6 5" xfId="3465" xr:uid="{00000000-0005-0000-0000-000063100000}"/>
    <cellStyle name="40% - uthevingsfarge 5 6_Balansetall" xfId="5864" xr:uid="{436EFD16-A8D7-4D5A-A405-9DBB1C2F096F}"/>
    <cellStyle name="40% - uthevingsfarge 5 7" xfId="455" xr:uid="{00000000-0005-0000-0000-000065100000}"/>
    <cellStyle name="40% - uthevingsfarge 5 7 2" xfId="1320" xr:uid="{00000000-0005-0000-0000-000066100000}"/>
    <cellStyle name="40% - uthevingsfarge 5 7 2 2" xfId="2720" xr:uid="{00000000-0005-0000-0000-000067100000}"/>
    <cellStyle name="40% - uthevingsfarge 5 7 2 2 2" xfId="3266" xr:uid="{00000000-0005-0000-0000-000068100000}"/>
    <cellStyle name="40% - uthevingsfarge 5 7 2 3" xfId="2721" xr:uid="{00000000-0005-0000-0000-000069100000}"/>
    <cellStyle name="40% - uthevingsfarge 5 7 2 4" xfId="4399" xr:uid="{00000000-0005-0000-0000-00006A100000}"/>
    <cellStyle name="40% - uthevingsfarge 5 7 2_Balansetall" xfId="5868" xr:uid="{8C886DE3-C059-4E01-B13F-45434294587E}"/>
    <cellStyle name="40% - uthevingsfarge 5 7 3" xfId="872" xr:uid="{00000000-0005-0000-0000-00006C100000}"/>
    <cellStyle name="40% - uthevingsfarge 5 7 3 2" xfId="2722" xr:uid="{00000000-0005-0000-0000-00006D100000}"/>
    <cellStyle name="40% - uthevingsfarge 5 7 3 3" xfId="3939" xr:uid="{00000000-0005-0000-0000-00006E100000}"/>
    <cellStyle name="40% - uthevingsfarge 5 7 3_Balansetall" xfId="5869" xr:uid="{E8A6E9DD-404F-40D7-80D3-6A09B22F10DA}"/>
    <cellStyle name="40% - uthevingsfarge 5 7 4" xfId="2723" xr:uid="{00000000-0005-0000-0000-000070100000}"/>
    <cellStyle name="40% - uthevingsfarge 5 7 5" xfId="3479" xr:uid="{00000000-0005-0000-0000-000071100000}"/>
    <cellStyle name="40% - uthevingsfarge 5 7_Balansetall" xfId="5867" xr:uid="{2F6938C0-A4A6-4F0F-86F2-D54C10E5EF27}"/>
    <cellStyle name="40% - uthevingsfarge 5 8" xfId="456" xr:uid="{00000000-0005-0000-0000-000073100000}"/>
    <cellStyle name="40% - uthevingsfarge 5 8 2" xfId="1333" xr:uid="{00000000-0005-0000-0000-000074100000}"/>
    <cellStyle name="40% - uthevingsfarge 5 8 2 2" xfId="2724" xr:uid="{00000000-0005-0000-0000-000075100000}"/>
    <cellStyle name="40% - uthevingsfarge 5 8 2 2 2" xfId="3267" xr:uid="{00000000-0005-0000-0000-000076100000}"/>
    <cellStyle name="40% - uthevingsfarge 5 8 2 2_Balansetall" xfId="5872" xr:uid="{1414C0C4-3077-4E12-9595-07E47B16DA31}"/>
    <cellStyle name="40% - uthevingsfarge 5 8 2 3" xfId="2725" xr:uid="{00000000-0005-0000-0000-000077100000}"/>
    <cellStyle name="40% - uthevingsfarge 5 8 2 4" xfId="4412" xr:uid="{00000000-0005-0000-0000-000078100000}"/>
    <cellStyle name="40% - uthevingsfarge 5 8 2_Balansetall" xfId="5871" xr:uid="{E9A8C8EC-EEBB-4BF1-8972-D6DD1985AA97}"/>
    <cellStyle name="40% - uthevingsfarge 5 8 3" xfId="885" xr:uid="{00000000-0005-0000-0000-00007A100000}"/>
    <cellStyle name="40% - uthevingsfarge 5 8 3 2" xfId="2726" xr:uid="{00000000-0005-0000-0000-00007B100000}"/>
    <cellStyle name="40% - uthevingsfarge 5 8 3 3" xfId="3952" xr:uid="{00000000-0005-0000-0000-00007C100000}"/>
    <cellStyle name="40% - uthevingsfarge 5 8 3_Balansetall" xfId="5873" xr:uid="{899B62D5-F75C-4A74-A108-7C486E4A9B57}"/>
    <cellStyle name="40% - uthevingsfarge 5 8 4" xfId="2727" xr:uid="{00000000-0005-0000-0000-00007E100000}"/>
    <cellStyle name="40% - uthevingsfarge 5 8 5" xfId="3492" xr:uid="{00000000-0005-0000-0000-00007F100000}"/>
    <cellStyle name="40% - uthevingsfarge 5 8_Balansetall" xfId="5870" xr:uid="{FE3657D6-F80B-4040-95C8-FB242F502833}"/>
    <cellStyle name="40% - uthevingsfarge 5 9" xfId="457" xr:uid="{00000000-0005-0000-0000-000081100000}"/>
    <cellStyle name="40% - uthevingsfarge 5 9 2" xfId="1346" xr:uid="{00000000-0005-0000-0000-000082100000}"/>
    <cellStyle name="40% - uthevingsfarge 5 9 2 2" xfId="2728" xr:uid="{00000000-0005-0000-0000-000083100000}"/>
    <cellStyle name="40% - uthevingsfarge 5 9 2 2 2" xfId="3268" xr:uid="{00000000-0005-0000-0000-000084100000}"/>
    <cellStyle name="40% - uthevingsfarge 5 9 2 2_Balansetall" xfId="5876" xr:uid="{E35671F1-B9B1-4F39-AC7B-1EF313F58484}"/>
    <cellStyle name="40% - uthevingsfarge 5 9 2 3" xfId="2729" xr:uid="{00000000-0005-0000-0000-000085100000}"/>
    <cellStyle name="40% - uthevingsfarge 5 9 2 4" xfId="4425" xr:uid="{00000000-0005-0000-0000-000086100000}"/>
    <cellStyle name="40% - uthevingsfarge 5 9 2_Balansetall" xfId="5875" xr:uid="{5F56B3B5-5D6B-418C-A579-66EEDEE81CDF}"/>
    <cellStyle name="40% - uthevingsfarge 5 9 3" xfId="898" xr:uid="{00000000-0005-0000-0000-000088100000}"/>
    <cellStyle name="40% - uthevingsfarge 5 9 3 2" xfId="2730" xr:uid="{00000000-0005-0000-0000-000089100000}"/>
    <cellStyle name="40% - uthevingsfarge 5 9 3 3" xfId="3965" xr:uid="{00000000-0005-0000-0000-00008A100000}"/>
    <cellStyle name="40% - uthevingsfarge 5 9 3_Balansetall" xfId="5877" xr:uid="{629F5BC2-02FE-4CAC-9BE6-057AEEC64222}"/>
    <cellStyle name="40% - uthevingsfarge 5 9 4" xfId="2731" xr:uid="{00000000-0005-0000-0000-00008C100000}"/>
    <cellStyle name="40% - uthevingsfarge 5 9 5" xfId="3505" xr:uid="{00000000-0005-0000-0000-00008D100000}"/>
    <cellStyle name="40% - uthevingsfarge 5 9_Balansetall" xfId="5874" xr:uid="{D2CC8F1F-5C0E-49D9-BB82-D3556907585F}"/>
    <cellStyle name="40% - uthevingsfarge 5_Balansetall" xfId="5777" xr:uid="{62549D50-3D99-4AFD-9325-2DF4419DC324}"/>
    <cellStyle name="40% - uthevingsfarge 6" xfId="757" xr:uid="{00000000-0005-0000-0000-000090100000}"/>
    <cellStyle name="40% - uthevingsfarge 6 10" xfId="458" xr:uid="{00000000-0005-0000-0000-000091100000}"/>
    <cellStyle name="40% - uthevingsfarge 6 10 2" xfId="1357" xr:uid="{00000000-0005-0000-0000-000092100000}"/>
    <cellStyle name="40% - uthevingsfarge 6 10 2 2" xfId="2732" xr:uid="{00000000-0005-0000-0000-000093100000}"/>
    <cellStyle name="40% - uthevingsfarge 6 10 2 2 2" xfId="3269" xr:uid="{00000000-0005-0000-0000-000094100000}"/>
    <cellStyle name="40% - uthevingsfarge 6 10 2 2_Balansetall" xfId="5881" xr:uid="{95339135-81BF-4D10-8384-6B8BE66129CC}"/>
    <cellStyle name="40% - uthevingsfarge 6 10 2 3" xfId="2733" xr:uid="{00000000-0005-0000-0000-000095100000}"/>
    <cellStyle name="40% - uthevingsfarge 6 10 2 4" xfId="4436" xr:uid="{00000000-0005-0000-0000-000096100000}"/>
    <cellStyle name="40% - uthevingsfarge 6 10 2_Balansetall" xfId="5880" xr:uid="{39B25650-3260-48C0-814E-1297E2CF93FC}"/>
    <cellStyle name="40% - uthevingsfarge 6 10 3" xfId="909" xr:uid="{00000000-0005-0000-0000-000098100000}"/>
    <cellStyle name="40% - uthevingsfarge 6 10 3 2" xfId="2734" xr:uid="{00000000-0005-0000-0000-000099100000}"/>
    <cellStyle name="40% - uthevingsfarge 6 10 3 3" xfId="3976" xr:uid="{00000000-0005-0000-0000-00009A100000}"/>
    <cellStyle name="40% - uthevingsfarge 6 10 3_Balansetall" xfId="5882" xr:uid="{2FED427B-4E20-4203-9E9B-FCB1668E58DA}"/>
    <cellStyle name="40% - uthevingsfarge 6 10 4" xfId="2735" xr:uid="{00000000-0005-0000-0000-00009C100000}"/>
    <cellStyle name="40% - uthevingsfarge 6 10 5" xfId="3516" xr:uid="{00000000-0005-0000-0000-00009D100000}"/>
    <cellStyle name="40% - uthevingsfarge 6 10_Balansetall" xfId="5879" xr:uid="{39A50287-E1E8-4666-AD17-EBBD2FB2CAA6}"/>
    <cellStyle name="40% - uthevingsfarge 6 11" xfId="459" xr:uid="{00000000-0005-0000-0000-00009F100000}"/>
    <cellStyle name="40% - uthevingsfarge 6 11 2" xfId="1369" xr:uid="{00000000-0005-0000-0000-0000A0100000}"/>
    <cellStyle name="40% - uthevingsfarge 6 11 2 2" xfId="2736" xr:uid="{00000000-0005-0000-0000-0000A1100000}"/>
    <cellStyle name="40% - uthevingsfarge 6 11 2 3" xfId="4448" xr:uid="{00000000-0005-0000-0000-0000A2100000}"/>
    <cellStyle name="40% - uthevingsfarge 6 11 2_Balansetall" xfId="5884" xr:uid="{4FD18F62-7B5B-4A45-AFAF-612D1B5D1D75}"/>
    <cellStyle name="40% - uthevingsfarge 6 11 3" xfId="921" xr:uid="{00000000-0005-0000-0000-0000A4100000}"/>
    <cellStyle name="40% - uthevingsfarge 6 11 3 2" xfId="3988" xr:uid="{00000000-0005-0000-0000-0000A5100000}"/>
    <cellStyle name="40% - uthevingsfarge 6 11 3_Balansetall" xfId="5885" xr:uid="{5CAEAFC3-C6E7-4A65-BE33-7349362687E7}"/>
    <cellStyle name="40% - uthevingsfarge 6 11 4" xfId="2737" xr:uid="{00000000-0005-0000-0000-0000A6100000}"/>
    <cellStyle name="40% - uthevingsfarge 6 11 5" xfId="3528" xr:uid="{00000000-0005-0000-0000-0000A7100000}"/>
    <cellStyle name="40% - uthevingsfarge 6 11_Balansetall" xfId="5883" xr:uid="{DE3A1DF8-7824-4ABB-AD68-E91DEC774A22}"/>
    <cellStyle name="40% - uthevingsfarge 6 12" xfId="460" xr:uid="{00000000-0005-0000-0000-0000A9100000}"/>
    <cellStyle name="40% - uthevingsfarge 6 12 2" xfId="1400" xr:uid="{00000000-0005-0000-0000-0000AA100000}"/>
    <cellStyle name="40% - uthevingsfarge 6 12 2 2" xfId="2738" xr:uid="{00000000-0005-0000-0000-0000AB100000}"/>
    <cellStyle name="40% - uthevingsfarge 6 12 2 3" xfId="4479" xr:uid="{00000000-0005-0000-0000-0000AC100000}"/>
    <cellStyle name="40% - uthevingsfarge 6 12 2_Balansetall" xfId="5887" xr:uid="{3A61244D-7FAB-4494-BED3-CEBA399098FC}"/>
    <cellStyle name="40% - uthevingsfarge 6 12 3" xfId="952" xr:uid="{00000000-0005-0000-0000-0000AE100000}"/>
    <cellStyle name="40% - uthevingsfarge 6 12 3 2" xfId="4019" xr:uid="{00000000-0005-0000-0000-0000AF100000}"/>
    <cellStyle name="40% - uthevingsfarge 6 12 3_Balansetall" xfId="5888" xr:uid="{20FBD72D-E46F-4C58-A439-08BE51A4A78B}"/>
    <cellStyle name="40% - uthevingsfarge 6 12 4" xfId="2739" xr:uid="{00000000-0005-0000-0000-0000B0100000}"/>
    <cellStyle name="40% - uthevingsfarge 6 12 5" xfId="3559" xr:uid="{00000000-0005-0000-0000-0000B1100000}"/>
    <cellStyle name="40% - uthevingsfarge 6 12_Balansetall" xfId="5886" xr:uid="{4D88729B-6097-44D8-9850-44C75C14CE59}"/>
    <cellStyle name="40% - uthevingsfarge 6 13" xfId="461" xr:uid="{00000000-0005-0000-0000-0000B3100000}"/>
    <cellStyle name="40% - uthevingsfarge 6 13 2" xfId="1417" xr:uid="{00000000-0005-0000-0000-0000B4100000}"/>
    <cellStyle name="40% - uthevingsfarge 6 13 2 2" xfId="2740" xr:uid="{00000000-0005-0000-0000-0000B5100000}"/>
    <cellStyle name="40% - uthevingsfarge 6 13 2 3" xfId="4496" xr:uid="{00000000-0005-0000-0000-0000B6100000}"/>
    <cellStyle name="40% - uthevingsfarge 6 13 2_Balansetall" xfId="5890" xr:uid="{58FB971C-DE19-44FC-B2A5-E77827CF51C7}"/>
    <cellStyle name="40% - uthevingsfarge 6 13 3" xfId="969" xr:uid="{00000000-0005-0000-0000-0000B8100000}"/>
    <cellStyle name="40% - uthevingsfarge 6 13 3 2" xfId="4036" xr:uid="{00000000-0005-0000-0000-0000B9100000}"/>
    <cellStyle name="40% - uthevingsfarge 6 13 3_Balansetall" xfId="5891" xr:uid="{2A3338E1-1F90-4113-BF49-40747D4437FC}"/>
    <cellStyle name="40% - uthevingsfarge 6 13 4" xfId="2741" xr:uid="{00000000-0005-0000-0000-0000BA100000}"/>
    <cellStyle name="40% - uthevingsfarge 6 13 5" xfId="3576" xr:uid="{00000000-0005-0000-0000-0000BB100000}"/>
    <cellStyle name="40% - uthevingsfarge 6 13_Balansetall" xfId="5889" xr:uid="{A8685177-35D4-41D9-B944-CCB3C951A275}"/>
    <cellStyle name="40% - uthevingsfarge 6 14" xfId="462" xr:uid="{00000000-0005-0000-0000-0000BD100000}"/>
    <cellStyle name="40% - uthevingsfarge 6 14 2" xfId="1404" xr:uid="{00000000-0005-0000-0000-0000BE100000}"/>
    <cellStyle name="40% - uthevingsfarge 6 14 2 2" xfId="2742" xr:uid="{00000000-0005-0000-0000-0000BF100000}"/>
    <cellStyle name="40% - uthevingsfarge 6 14 2 3" xfId="4483" xr:uid="{00000000-0005-0000-0000-0000C0100000}"/>
    <cellStyle name="40% - uthevingsfarge 6 14 2_Balansetall" xfId="5893" xr:uid="{28FD8957-5025-4871-AE30-8632F29C0ACB}"/>
    <cellStyle name="40% - uthevingsfarge 6 14 3" xfId="956" xr:uid="{00000000-0005-0000-0000-0000C2100000}"/>
    <cellStyle name="40% - uthevingsfarge 6 14 3 2" xfId="4023" xr:uid="{00000000-0005-0000-0000-0000C3100000}"/>
    <cellStyle name="40% - uthevingsfarge 6 14 3_Balansetall" xfId="5894" xr:uid="{34C80352-72CF-4137-A5C3-642B8DECB02B}"/>
    <cellStyle name="40% - uthevingsfarge 6 14 4" xfId="2743" xr:uid="{00000000-0005-0000-0000-0000C4100000}"/>
    <cellStyle name="40% - uthevingsfarge 6 14 5" xfId="3563" xr:uid="{00000000-0005-0000-0000-0000C5100000}"/>
    <cellStyle name="40% - uthevingsfarge 6 14_Balansetall" xfId="5892" xr:uid="{E9594A92-93E0-4F30-8BA4-C6EDE07BA916}"/>
    <cellStyle name="40% - uthevingsfarge 6 15" xfId="463" xr:uid="{00000000-0005-0000-0000-0000C7100000}"/>
    <cellStyle name="40% - uthevingsfarge 6 15 2" xfId="1433" xr:uid="{00000000-0005-0000-0000-0000C8100000}"/>
    <cellStyle name="40% - uthevingsfarge 6 15 2 2" xfId="2744" xr:uid="{00000000-0005-0000-0000-0000C9100000}"/>
    <cellStyle name="40% - uthevingsfarge 6 15 2 3" xfId="4512" xr:uid="{00000000-0005-0000-0000-0000CA100000}"/>
    <cellStyle name="40% - uthevingsfarge 6 15 2_Balansetall" xfId="5896" xr:uid="{6543F87E-0CDF-42D2-995F-05343DCEA01D}"/>
    <cellStyle name="40% - uthevingsfarge 6 15 3" xfId="985" xr:uid="{00000000-0005-0000-0000-0000CC100000}"/>
    <cellStyle name="40% - uthevingsfarge 6 15 3 2" xfId="4052" xr:uid="{00000000-0005-0000-0000-0000CD100000}"/>
    <cellStyle name="40% - uthevingsfarge 6 15 3_Balansetall" xfId="5897" xr:uid="{77204EE0-5474-45B1-8F3F-29DB39CE085A}"/>
    <cellStyle name="40% - uthevingsfarge 6 15 4" xfId="2745" xr:uid="{00000000-0005-0000-0000-0000CE100000}"/>
    <cellStyle name="40% - uthevingsfarge 6 15 5" xfId="3592" xr:uid="{00000000-0005-0000-0000-0000CF100000}"/>
    <cellStyle name="40% - uthevingsfarge 6 15_Balansetall" xfId="5895" xr:uid="{8DE95906-6267-4715-88CA-5A21E796DE4D}"/>
    <cellStyle name="40% - uthevingsfarge 6 16" xfId="464" xr:uid="{00000000-0005-0000-0000-0000D1100000}"/>
    <cellStyle name="40% - uthevingsfarge 6 16 2" xfId="1447" xr:uid="{00000000-0005-0000-0000-0000D2100000}"/>
    <cellStyle name="40% - uthevingsfarge 6 16 2 2" xfId="2746" xr:uid="{00000000-0005-0000-0000-0000D3100000}"/>
    <cellStyle name="40% - uthevingsfarge 6 16 2 3" xfId="4526" xr:uid="{00000000-0005-0000-0000-0000D4100000}"/>
    <cellStyle name="40% - uthevingsfarge 6 16 2_Balansetall" xfId="5899" xr:uid="{9DF547A2-93D8-49BC-B972-48FDE0798DE2}"/>
    <cellStyle name="40% - uthevingsfarge 6 16 3" xfId="999" xr:uid="{00000000-0005-0000-0000-0000D6100000}"/>
    <cellStyle name="40% - uthevingsfarge 6 16 3 2" xfId="4066" xr:uid="{00000000-0005-0000-0000-0000D7100000}"/>
    <cellStyle name="40% - uthevingsfarge 6 16 3_Balansetall" xfId="5900" xr:uid="{176CA9FA-DB46-4EA4-81AD-F5A908E446E4}"/>
    <cellStyle name="40% - uthevingsfarge 6 16 4" xfId="2747" xr:uid="{00000000-0005-0000-0000-0000D8100000}"/>
    <cellStyle name="40% - uthevingsfarge 6 16 5" xfId="3606" xr:uid="{00000000-0005-0000-0000-0000D9100000}"/>
    <cellStyle name="40% - uthevingsfarge 6 16_Balansetall" xfId="5898" xr:uid="{1F6E96B0-B0EE-4560-8DB4-58933F222BC3}"/>
    <cellStyle name="40% - uthevingsfarge 6 17" xfId="465" xr:uid="{00000000-0005-0000-0000-0000DB100000}"/>
    <cellStyle name="40% - uthevingsfarge 6 17 2" xfId="1461" xr:uid="{00000000-0005-0000-0000-0000DC100000}"/>
    <cellStyle name="40% - uthevingsfarge 6 17 2 2" xfId="2748" xr:uid="{00000000-0005-0000-0000-0000DD100000}"/>
    <cellStyle name="40% - uthevingsfarge 6 17 2 3" xfId="4540" xr:uid="{00000000-0005-0000-0000-0000DE100000}"/>
    <cellStyle name="40% - uthevingsfarge 6 17 2_Balansetall" xfId="5902" xr:uid="{5C504B5D-849C-4B06-9E91-4746D49D5CF9}"/>
    <cellStyle name="40% - uthevingsfarge 6 17 3" xfId="1013" xr:uid="{00000000-0005-0000-0000-0000E0100000}"/>
    <cellStyle name="40% - uthevingsfarge 6 17 3 2" xfId="4080" xr:uid="{00000000-0005-0000-0000-0000E1100000}"/>
    <cellStyle name="40% - uthevingsfarge 6 17 3_Balansetall" xfId="5903" xr:uid="{2F1DDF60-CA27-44A9-B26C-B306E82DF53D}"/>
    <cellStyle name="40% - uthevingsfarge 6 17 4" xfId="2749" xr:uid="{00000000-0005-0000-0000-0000E2100000}"/>
    <cellStyle name="40% - uthevingsfarge 6 17 5" xfId="3620" xr:uid="{00000000-0005-0000-0000-0000E3100000}"/>
    <cellStyle name="40% - uthevingsfarge 6 17_Balansetall" xfId="5901" xr:uid="{BF24E50C-EDA7-4E90-AAD1-AE6C911652B4}"/>
    <cellStyle name="40% - uthevingsfarge 6 18" xfId="466" xr:uid="{00000000-0005-0000-0000-0000E5100000}"/>
    <cellStyle name="40% - uthevingsfarge 6 18 2" xfId="1475" xr:uid="{00000000-0005-0000-0000-0000E6100000}"/>
    <cellStyle name="40% - uthevingsfarge 6 18 2 2" xfId="2750" xr:uid="{00000000-0005-0000-0000-0000E7100000}"/>
    <cellStyle name="40% - uthevingsfarge 6 18 2 3" xfId="4554" xr:uid="{00000000-0005-0000-0000-0000E8100000}"/>
    <cellStyle name="40% - uthevingsfarge 6 18 2_Balansetall" xfId="5905" xr:uid="{BA776B9F-0E72-498B-8903-74578419D101}"/>
    <cellStyle name="40% - uthevingsfarge 6 18 3" xfId="1027" xr:uid="{00000000-0005-0000-0000-0000EA100000}"/>
    <cellStyle name="40% - uthevingsfarge 6 18 3 2" xfId="4094" xr:uid="{00000000-0005-0000-0000-0000EB100000}"/>
    <cellStyle name="40% - uthevingsfarge 6 18 3_Balansetall" xfId="5906" xr:uid="{961B2FBF-0186-4AC5-A552-61D39D5F3572}"/>
    <cellStyle name="40% - uthevingsfarge 6 18 4" xfId="2751" xr:uid="{00000000-0005-0000-0000-0000EC100000}"/>
    <cellStyle name="40% - uthevingsfarge 6 18 5" xfId="3634" xr:uid="{00000000-0005-0000-0000-0000ED100000}"/>
    <cellStyle name="40% - uthevingsfarge 6 18_Balansetall" xfId="5904" xr:uid="{E560A6A3-8A65-4288-87E6-673B0279988F}"/>
    <cellStyle name="40% - uthevingsfarge 6 19" xfId="467" xr:uid="{00000000-0005-0000-0000-0000EF100000}"/>
    <cellStyle name="40% - uthevingsfarge 6 19 2" xfId="1486" xr:uid="{00000000-0005-0000-0000-0000F0100000}"/>
    <cellStyle name="40% - uthevingsfarge 6 19 2 2" xfId="2752" xr:uid="{00000000-0005-0000-0000-0000F1100000}"/>
    <cellStyle name="40% - uthevingsfarge 6 19 2 3" xfId="4565" xr:uid="{00000000-0005-0000-0000-0000F2100000}"/>
    <cellStyle name="40% - uthevingsfarge 6 19 2_Balansetall" xfId="5908" xr:uid="{88EBAC3A-8C02-4F84-BE7E-D8BE7EF5E1D8}"/>
    <cellStyle name="40% - uthevingsfarge 6 19 3" xfId="1038" xr:uid="{00000000-0005-0000-0000-0000F4100000}"/>
    <cellStyle name="40% - uthevingsfarge 6 19 3 2" xfId="4105" xr:uid="{00000000-0005-0000-0000-0000F5100000}"/>
    <cellStyle name="40% - uthevingsfarge 6 19 3_Balansetall" xfId="5909" xr:uid="{B7494038-3431-4CD4-BD7A-B12BD28E471B}"/>
    <cellStyle name="40% - uthevingsfarge 6 19 4" xfId="2753" xr:uid="{00000000-0005-0000-0000-0000F6100000}"/>
    <cellStyle name="40% - uthevingsfarge 6 19 5" xfId="3645" xr:uid="{00000000-0005-0000-0000-0000F7100000}"/>
    <cellStyle name="40% - uthevingsfarge 6 19_Balansetall" xfId="5907" xr:uid="{CAB3D7DE-0295-4B37-8772-1C78434A8DEC}"/>
    <cellStyle name="40% - uthevingsfarge 6 2" xfId="468" xr:uid="{00000000-0005-0000-0000-0000F9100000}"/>
    <cellStyle name="40% - uthevingsfarge 6 2 2" xfId="1259" xr:uid="{00000000-0005-0000-0000-0000FA100000}"/>
    <cellStyle name="40% - uthevingsfarge 6 2 2 2" xfId="2754" xr:uid="{00000000-0005-0000-0000-0000FB100000}"/>
    <cellStyle name="40% - uthevingsfarge 6 2 2 2 2" xfId="3270" xr:uid="{00000000-0005-0000-0000-0000FC100000}"/>
    <cellStyle name="40% - uthevingsfarge 6 2 2 2_Balansetall" xfId="5912" xr:uid="{5ACFC23F-4552-4F01-B113-A1F32F86187A}"/>
    <cellStyle name="40% - uthevingsfarge 6 2 2 3" xfId="2755" xr:uid="{00000000-0005-0000-0000-0000FD100000}"/>
    <cellStyle name="40% - uthevingsfarge 6 2 2 4" xfId="4338" xr:uid="{00000000-0005-0000-0000-0000FE100000}"/>
    <cellStyle name="40% - uthevingsfarge 6 2 2_Balansetall" xfId="5911" xr:uid="{D3F867C3-D875-4B00-8A4B-4AB17FB73EDA}"/>
    <cellStyle name="40% - uthevingsfarge 6 2 3" xfId="811" xr:uid="{00000000-0005-0000-0000-000000110000}"/>
    <cellStyle name="40% - uthevingsfarge 6 2 3 2" xfId="2756" xr:uid="{00000000-0005-0000-0000-000001110000}"/>
    <cellStyle name="40% - uthevingsfarge 6 2 3 3" xfId="3878" xr:uid="{00000000-0005-0000-0000-000002110000}"/>
    <cellStyle name="40% - uthevingsfarge 6 2 3_Balansetall" xfId="5913" xr:uid="{AE2180E7-7D78-465C-8F56-0ABEF6A0340F}"/>
    <cellStyle name="40% - uthevingsfarge 6 2 4" xfId="2757" xr:uid="{00000000-0005-0000-0000-000004110000}"/>
    <cellStyle name="40% - uthevingsfarge 6 2 5" xfId="3418" xr:uid="{00000000-0005-0000-0000-000005110000}"/>
    <cellStyle name="40% - uthevingsfarge 6 2_Balansetall" xfId="5910" xr:uid="{34C57194-C25C-49DA-9325-DA3CB6EE7289}"/>
    <cellStyle name="40% - uthevingsfarge 6 20" xfId="469" xr:uid="{00000000-0005-0000-0000-000007110000}"/>
    <cellStyle name="40% - uthevingsfarge 6 20 2" xfId="1499" xr:uid="{00000000-0005-0000-0000-000008110000}"/>
    <cellStyle name="40% - uthevingsfarge 6 20 2 2" xfId="2758" xr:uid="{00000000-0005-0000-0000-000009110000}"/>
    <cellStyle name="40% - uthevingsfarge 6 20 2 3" xfId="4578" xr:uid="{00000000-0005-0000-0000-00000A110000}"/>
    <cellStyle name="40% - uthevingsfarge 6 20 2_Balansetall" xfId="5915" xr:uid="{5F19F5A0-AB1E-464B-96D1-69270338A4C1}"/>
    <cellStyle name="40% - uthevingsfarge 6 20 3" xfId="1051" xr:uid="{00000000-0005-0000-0000-00000C110000}"/>
    <cellStyle name="40% - uthevingsfarge 6 20 3 2" xfId="4118" xr:uid="{00000000-0005-0000-0000-00000D110000}"/>
    <cellStyle name="40% - uthevingsfarge 6 20 3_Balansetall" xfId="5916" xr:uid="{DE8C9568-C287-47D8-8369-F891261388D1}"/>
    <cellStyle name="40% - uthevingsfarge 6 20 4" xfId="2759" xr:uid="{00000000-0005-0000-0000-00000E110000}"/>
    <cellStyle name="40% - uthevingsfarge 6 20 5" xfId="3658" xr:uid="{00000000-0005-0000-0000-00000F110000}"/>
    <cellStyle name="40% - uthevingsfarge 6 20_Balansetall" xfId="5914" xr:uid="{F877CF95-AA7C-4BB8-9335-61FD3AD7F6B7}"/>
    <cellStyle name="40% - uthevingsfarge 6 21" xfId="470" xr:uid="{00000000-0005-0000-0000-000011110000}"/>
    <cellStyle name="40% - uthevingsfarge 6 21 2" xfId="1509" xr:uid="{00000000-0005-0000-0000-000012110000}"/>
    <cellStyle name="40% - uthevingsfarge 6 21 2 2" xfId="2760" xr:uid="{00000000-0005-0000-0000-000013110000}"/>
    <cellStyle name="40% - uthevingsfarge 6 21 2 3" xfId="4588" xr:uid="{00000000-0005-0000-0000-000014110000}"/>
    <cellStyle name="40% - uthevingsfarge 6 21 2_Balansetall" xfId="5918" xr:uid="{85FF0674-708B-4C78-94CE-883090E6971A}"/>
    <cellStyle name="40% - uthevingsfarge 6 21 3" xfId="1061" xr:uid="{00000000-0005-0000-0000-000016110000}"/>
    <cellStyle name="40% - uthevingsfarge 6 21 3 2" xfId="4128" xr:uid="{00000000-0005-0000-0000-000017110000}"/>
    <cellStyle name="40% - uthevingsfarge 6 21 3_Balansetall" xfId="5919" xr:uid="{2C2F783A-4042-4369-BED4-CC7B61C0547E}"/>
    <cellStyle name="40% - uthevingsfarge 6 21 4" xfId="2761" xr:uid="{00000000-0005-0000-0000-000018110000}"/>
    <cellStyle name="40% - uthevingsfarge 6 21 5" xfId="3668" xr:uid="{00000000-0005-0000-0000-000019110000}"/>
    <cellStyle name="40% - uthevingsfarge 6 21_Balansetall" xfId="5917" xr:uid="{7F95FC20-2322-498C-9CAE-F18354A61EE0}"/>
    <cellStyle name="40% - uthevingsfarge 6 22" xfId="471" xr:uid="{00000000-0005-0000-0000-00001B110000}"/>
    <cellStyle name="40% - uthevingsfarge 6 22 2" xfId="1523" xr:uid="{00000000-0005-0000-0000-00001C110000}"/>
    <cellStyle name="40% - uthevingsfarge 6 22 2 2" xfId="2762" xr:uid="{00000000-0005-0000-0000-00001D110000}"/>
    <cellStyle name="40% - uthevingsfarge 6 22 2 3" xfId="4602" xr:uid="{00000000-0005-0000-0000-00001E110000}"/>
    <cellStyle name="40% - uthevingsfarge 6 22 2_Balansetall" xfId="5921" xr:uid="{FC38C750-EC90-4693-A1FC-D088D58C1519}"/>
    <cellStyle name="40% - uthevingsfarge 6 22 3" xfId="1075" xr:uid="{00000000-0005-0000-0000-000020110000}"/>
    <cellStyle name="40% - uthevingsfarge 6 22 3 2" xfId="4142" xr:uid="{00000000-0005-0000-0000-000021110000}"/>
    <cellStyle name="40% - uthevingsfarge 6 22 3_Balansetall" xfId="5922" xr:uid="{66DF3A07-2765-45D3-85FB-59AB61EE2935}"/>
    <cellStyle name="40% - uthevingsfarge 6 22 4" xfId="2763" xr:uid="{00000000-0005-0000-0000-000022110000}"/>
    <cellStyle name="40% - uthevingsfarge 6 22 5" xfId="3682" xr:uid="{00000000-0005-0000-0000-000023110000}"/>
    <cellStyle name="40% - uthevingsfarge 6 22_Balansetall" xfId="5920" xr:uid="{5C8D5E92-42FE-45DC-92F5-85694CC3CE7F}"/>
    <cellStyle name="40% - uthevingsfarge 6 23" xfId="472" xr:uid="{00000000-0005-0000-0000-000025110000}"/>
    <cellStyle name="40% - uthevingsfarge 6 23 2" xfId="1554" xr:uid="{00000000-0005-0000-0000-000026110000}"/>
    <cellStyle name="40% - uthevingsfarge 6 23 2 2" xfId="2764" xr:uid="{00000000-0005-0000-0000-000027110000}"/>
    <cellStyle name="40% - uthevingsfarge 6 23 2 3" xfId="4633" xr:uid="{00000000-0005-0000-0000-000028110000}"/>
    <cellStyle name="40% - uthevingsfarge 6 23 2_Balansetall" xfId="5924" xr:uid="{E4BDF898-FA06-4C18-8A71-1803DD150A09}"/>
    <cellStyle name="40% - uthevingsfarge 6 23 3" xfId="1106" xr:uid="{00000000-0005-0000-0000-00002A110000}"/>
    <cellStyle name="40% - uthevingsfarge 6 23 3 2" xfId="4173" xr:uid="{00000000-0005-0000-0000-00002B110000}"/>
    <cellStyle name="40% - uthevingsfarge 6 23 3_Balansetall" xfId="5925" xr:uid="{873FEA63-14D1-45A0-B857-340D0654C255}"/>
    <cellStyle name="40% - uthevingsfarge 6 23 4" xfId="2765" xr:uid="{00000000-0005-0000-0000-00002C110000}"/>
    <cellStyle name="40% - uthevingsfarge 6 23 5" xfId="3713" xr:uid="{00000000-0005-0000-0000-00002D110000}"/>
    <cellStyle name="40% - uthevingsfarge 6 23_Balansetall" xfId="5923" xr:uid="{C40DAB97-8060-4B32-85D0-089A282281B4}"/>
    <cellStyle name="40% - uthevingsfarge 6 24" xfId="473" xr:uid="{00000000-0005-0000-0000-00002F110000}"/>
    <cellStyle name="40% - uthevingsfarge 6 24 2" xfId="1569" xr:uid="{00000000-0005-0000-0000-000030110000}"/>
    <cellStyle name="40% - uthevingsfarge 6 24 2 2" xfId="2766" xr:uid="{00000000-0005-0000-0000-000031110000}"/>
    <cellStyle name="40% - uthevingsfarge 6 24 2 3" xfId="4648" xr:uid="{00000000-0005-0000-0000-000032110000}"/>
    <cellStyle name="40% - uthevingsfarge 6 24 2_Balansetall" xfId="5927" xr:uid="{E9BF1673-CAC9-4A63-8C9B-D7241D28A384}"/>
    <cellStyle name="40% - uthevingsfarge 6 24 3" xfId="1121" xr:uid="{00000000-0005-0000-0000-000034110000}"/>
    <cellStyle name="40% - uthevingsfarge 6 24 3 2" xfId="4188" xr:uid="{00000000-0005-0000-0000-000035110000}"/>
    <cellStyle name="40% - uthevingsfarge 6 24 3_Balansetall" xfId="5928" xr:uid="{785DD3A0-CB3F-4D43-8A76-CC149E4087F0}"/>
    <cellStyle name="40% - uthevingsfarge 6 24 4" xfId="2767" xr:uid="{00000000-0005-0000-0000-000036110000}"/>
    <cellStyle name="40% - uthevingsfarge 6 24 5" xfId="3728" xr:uid="{00000000-0005-0000-0000-000037110000}"/>
    <cellStyle name="40% - uthevingsfarge 6 24_Balansetall" xfId="5926" xr:uid="{505DC87C-B89A-43FE-8CD9-365278B30ACD}"/>
    <cellStyle name="40% - uthevingsfarge 6 25" xfId="474" xr:uid="{00000000-0005-0000-0000-000039110000}"/>
    <cellStyle name="40% - uthevingsfarge 6 25 2" xfId="1558" xr:uid="{00000000-0005-0000-0000-00003A110000}"/>
    <cellStyle name="40% - uthevingsfarge 6 25 2 2" xfId="2768" xr:uid="{00000000-0005-0000-0000-00003B110000}"/>
    <cellStyle name="40% - uthevingsfarge 6 25 2 3" xfId="4637" xr:uid="{00000000-0005-0000-0000-00003C110000}"/>
    <cellStyle name="40% - uthevingsfarge 6 25 2_Balansetall" xfId="5930" xr:uid="{7C0E857D-1850-4A69-AD14-E0CFF0705B8D}"/>
    <cellStyle name="40% - uthevingsfarge 6 25 3" xfId="1110" xr:uid="{00000000-0005-0000-0000-00003E110000}"/>
    <cellStyle name="40% - uthevingsfarge 6 25 3 2" xfId="4177" xr:uid="{00000000-0005-0000-0000-00003F110000}"/>
    <cellStyle name="40% - uthevingsfarge 6 25 3_Balansetall" xfId="5931" xr:uid="{8BC1ACEF-C94E-4683-BC5D-E425BDDE3DAE}"/>
    <cellStyle name="40% - uthevingsfarge 6 25 4" xfId="2769" xr:uid="{00000000-0005-0000-0000-000040110000}"/>
    <cellStyle name="40% - uthevingsfarge 6 25 5" xfId="3717" xr:uid="{00000000-0005-0000-0000-000041110000}"/>
    <cellStyle name="40% - uthevingsfarge 6 25_Balansetall" xfId="5929" xr:uid="{97585233-5871-4285-A020-0604E8E72FA9}"/>
    <cellStyle name="40% - uthevingsfarge 6 26" xfId="475" xr:uid="{00000000-0005-0000-0000-000043110000}"/>
    <cellStyle name="40% - uthevingsfarge 6 26 2" xfId="1585" xr:uid="{00000000-0005-0000-0000-000044110000}"/>
    <cellStyle name="40% - uthevingsfarge 6 26 2 2" xfId="2770" xr:uid="{00000000-0005-0000-0000-000045110000}"/>
    <cellStyle name="40% - uthevingsfarge 6 26 2 3" xfId="4664" xr:uid="{00000000-0005-0000-0000-000046110000}"/>
    <cellStyle name="40% - uthevingsfarge 6 26 2_Balansetall" xfId="5933" xr:uid="{77835D1F-9BC8-4CB4-83CE-F856AA5C8EB3}"/>
    <cellStyle name="40% - uthevingsfarge 6 26 3" xfId="1137" xr:uid="{00000000-0005-0000-0000-000048110000}"/>
    <cellStyle name="40% - uthevingsfarge 6 26 3 2" xfId="4204" xr:uid="{00000000-0005-0000-0000-000049110000}"/>
    <cellStyle name="40% - uthevingsfarge 6 26 3_Balansetall" xfId="5934" xr:uid="{4FFA0E56-A85E-48C7-98E5-C99E47314E83}"/>
    <cellStyle name="40% - uthevingsfarge 6 26 4" xfId="2771" xr:uid="{00000000-0005-0000-0000-00004A110000}"/>
    <cellStyle name="40% - uthevingsfarge 6 26 5" xfId="3744" xr:uid="{00000000-0005-0000-0000-00004B110000}"/>
    <cellStyle name="40% - uthevingsfarge 6 26_Balansetall" xfId="5932" xr:uid="{5D178462-233A-4147-AD06-79762CFB8A01}"/>
    <cellStyle name="40% - uthevingsfarge 6 27" xfId="476" xr:uid="{00000000-0005-0000-0000-00004D110000}"/>
    <cellStyle name="40% - uthevingsfarge 6 27 2" xfId="1599" xr:uid="{00000000-0005-0000-0000-00004E110000}"/>
    <cellStyle name="40% - uthevingsfarge 6 27 2 2" xfId="2772" xr:uid="{00000000-0005-0000-0000-00004F110000}"/>
    <cellStyle name="40% - uthevingsfarge 6 27 2 3" xfId="4678" xr:uid="{00000000-0005-0000-0000-000050110000}"/>
    <cellStyle name="40% - uthevingsfarge 6 27 2_Balansetall" xfId="5936" xr:uid="{6FAFFE55-1406-4948-B80C-7C615FE17D25}"/>
    <cellStyle name="40% - uthevingsfarge 6 27 3" xfId="1151" xr:uid="{00000000-0005-0000-0000-000052110000}"/>
    <cellStyle name="40% - uthevingsfarge 6 27 3 2" xfId="4218" xr:uid="{00000000-0005-0000-0000-000053110000}"/>
    <cellStyle name="40% - uthevingsfarge 6 27 3_Balansetall" xfId="5937" xr:uid="{846AA0B6-01F0-41D4-B80A-13E05E66F8EE}"/>
    <cellStyle name="40% - uthevingsfarge 6 27 4" xfId="2773" xr:uid="{00000000-0005-0000-0000-000054110000}"/>
    <cellStyle name="40% - uthevingsfarge 6 27 5" xfId="3758" xr:uid="{00000000-0005-0000-0000-000055110000}"/>
    <cellStyle name="40% - uthevingsfarge 6 27_Balansetall" xfId="5935" xr:uid="{3ADA7642-F675-43E3-AD0A-6FF5DAB0DA14}"/>
    <cellStyle name="40% - uthevingsfarge 6 28" xfId="477" xr:uid="{00000000-0005-0000-0000-000057110000}"/>
    <cellStyle name="40% - uthevingsfarge 6 28 2" xfId="1613" xr:uid="{00000000-0005-0000-0000-000058110000}"/>
    <cellStyle name="40% - uthevingsfarge 6 28 2 2" xfId="2774" xr:uid="{00000000-0005-0000-0000-000059110000}"/>
    <cellStyle name="40% - uthevingsfarge 6 28 2 3" xfId="4692" xr:uid="{00000000-0005-0000-0000-00005A110000}"/>
    <cellStyle name="40% - uthevingsfarge 6 28 2_Balansetall" xfId="5939" xr:uid="{FA72262C-6E50-4513-AA1C-B3ED944180DD}"/>
    <cellStyle name="40% - uthevingsfarge 6 28 3" xfId="1165" xr:uid="{00000000-0005-0000-0000-00005C110000}"/>
    <cellStyle name="40% - uthevingsfarge 6 28 3 2" xfId="4232" xr:uid="{00000000-0005-0000-0000-00005D110000}"/>
    <cellStyle name="40% - uthevingsfarge 6 28 3_Balansetall" xfId="5940" xr:uid="{E03F4C32-A822-4FCC-BA3A-C34490CF7C9E}"/>
    <cellStyle name="40% - uthevingsfarge 6 28 4" xfId="2775" xr:uid="{00000000-0005-0000-0000-00005E110000}"/>
    <cellStyle name="40% - uthevingsfarge 6 28 5" xfId="3772" xr:uid="{00000000-0005-0000-0000-00005F110000}"/>
    <cellStyle name="40% - uthevingsfarge 6 28_Balansetall" xfId="5938" xr:uid="{523EAA66-00E7-4C70-B98F-C8CAE5473ACA}"/>
    <cellStyle name="40% - uthevingsfarge 6 29" xfId="478" xr:uid="{00000000-0005-0000-0000-000061110000}"/>
    <cellStyle name="40% - uthevingsfarge 6 29 2" xfId="1626" xr:uid="{00000000-0005-0000-0000-000062110000}"/>
    <cellStyle name="40% - uthevingsfarge 6 29 2 2" xfId="2776" xr:uid="{00000000-0005-0000-0000-000063110000}"/>
    <cellStyle name="40% - uthevingsfarge 6 29 2 3" xfId="4705" xr:uid="{00000000-0005-0000-0000-000064110000}"/>
    <cellStyle name="40% - uthevingsfarge 6 29 2_Balansetall" xfId="5942" xr:uid="{BF50284F-72CE-4271-95EB-EE1F3EA2B577}"/>
    <cellStyle name="40% - uthevingsfarge 6 29 3" xfId="1178" xr:uid="{00000000-0005-0000-0000-000066110000}"/>
    <cellStyle name="40% - uthevingsfarge 6 29 3 2" xfId="4245" xr:uid="{00000000-0005-0000-0000-000067110000}"/>
    <cellStyle name="40% - uthevingsfarge 6 29 3_Balansetall" xfId="5943" xr:uid="{6EA2E300-F02D-4687-8C58-73A50702A2C6}"/>
    <cellStyle name="40% - uthevingsfarge 6 29 4" xfId="2777" xr:uid="{00000000-0005-0000-0000-000068110000}"/>
    <cellStyle name="40% - uthevingsfarge 6 29 5" xfId="3785" xr:uid="{00000000-0005-0000-0000-000069110000}"/>
    <cellStyle name="40% - uthevingsfarge 6 29_Balansetall" xfId="5941" xr:uid="{BA904B75-363D-462D-B7A7-5D2305DD2EE5}"/>
    <cellStyle name="40% - uthevingsfarge 6 3" xfId="479" xr:uid="{00000000-0005-0000-0000-00006B110000}"/>
    <cellStyle name="40% - uthevingsfarge 6 3 2" xfId="1275" xr:uid="{00000000-0005-0000-0000-00006C110000}"/>
    <cellStyle name="40% - uthevingsfarge 6 3 2 2" xfId="2778" xr:uid="{00000000-0005-0000-0000-00006D110000}"/>
    <cellStyle name="40% - uthevingsfarge 6 3 2 2 2" xfId="3271" xr:uid="{00000000-0005-0000-0000-00006E110000}"/>
    <cellStyle name="40% - uthevingsfarge 6 3 2 2_Balansetall" xfId="5946" xr:uid="{8F5B03A0-56B5-4470-9A99-671A91DDCAFF}"/>
    <cellStyle name="40% - uthevingsfarge 6 3 2 3" xfId="2779" xr:uid="{00000000-0005-0000-0000-00006F110000}"/>
    <cellStyle name="40% - uthevingsfarge 6 3 2 4" xfId="4354" xr:uid="{00000000-0005-0000-0000-000070110000}"/>
    <cellStyle name="40% - uthevingsfarge 6 3 2_Balansetall" xfId="5945" xr:uid="{33E3F26A-97C7-4B35-AFC4-9051423DC548}"/>
    <cellStyle name="40% - uthevingsfarge 6 3 3" xfId="827" xr:uid="{00000000-0005-0000-0000-000072110000}"/>
    <cellStyle name="40% - uthevingsfarge 6 3 3 2" xfId="2780" xr:uid="{00000000-0005-0000-0000-000073110000}"/>
    <cellStyle name="40% - uthevingsfarge 6 3 3 3" xfId="3894" xr:uid="{00000000-0005-0000-0000-000074110000}"/>
    <cellStyle name="40% - uthevingsfarge 6 3 3_Balansetall" xfId="5947" xr:uid="{86D14D11-A010-4073-A097-9600ABFE8985}"/>
    <cellStyle name="40% - uthevingsfarge 6 3 4" xfId="2781" xr:uid="{00000000-0005-0000-0000-000076110000}"/>
    <cellStyle name="40% - uthevingsfarge 6 3 5" xfId="3434" xr:uid="{00000000-0005-0000-0000-000077110000}"/>
    <cellStyle name="40% - uthevingsfarge 6 3_Balansetall" xfId="5944" xr:uid="{E04B8EA6-0CC4-4DE7-9194-399456E4923E}"/>
    <cellStyle name="40% - uthevingsfarge 6 30" xfId="480" xr:uid="{00000000-0005-0000-0000-000079110000}"/>
    <cellStyle name="40% - uthevingsfarge 6 30 2" xfId="1639" xr:uid="{00000000-0005-0000-0000-00007A110000}"/>
    <cellStyle name="40% - uthevingsfarge 6 30 2 2" xfId="2782" xr:uid="{00000000-0005-0000-0000-00007B110000}"/>
    <cellStyle name="40% - uthevingsfarge 6 30 2 3" xfId="4718" xr:uid="{00000000-0005-0000-0000-00007C110000}"/>
    <cellStyle name="40% - uthevingsfarge 6 30 2_Balansetall" xfId="5949" xr:uid="{D21E52EF-8BAB-458E-A227-8463CD214F42}"/>
    <cellStyle name="40% - uthevingsfarge 6 30 3" xfId="1191" xr:uid="{00000000-0005-0000-0000-00007E110000}"/>
    <cellStyle name="40% - uthevingsfarge 6 30 3 2" xfId="4258" xr:uid="{00000000-0005-0000-0000-00007F110000}"/>
    <cellStyle name="40% - uthevingsfarge 6 30 3_Balansetall" xfId="5950" xr:uid="{C719649F-052A-4AAB-8807-C51706B23FB2}"/>
    <cellStyle name="40% - uthevingsfarge 6 30 4" xfId="2783" xr:uid="{00000000-0005-0000-0000-000080110000}"/>
    <cellStyle name="40% - uthevingsfarge 6 30 5" xfId="3798" xr:uid="{00000000-0005-0000-0000-000081110000}"/>
    <cellStyle name="40% - uthevingsfarge 6 30_Balansetall" xfId="5948" xr:uid="{D90236DC-0BDB-4997-8559-A2404B3CCC04}"/>
    <cellStyle name="40% - uthevingsfarge 6 31" xfId="481" xr:uid="{00000000-0005-0000-0000-000083110000}"/>
    <cellStyle name="40% - uthevingsfarge 6 31 2" xfId="1651" xr:uid="{00000000-0005-0000-0000-000084110000}"/>
    <cellStyle name="40% - uthevingsfarge 6 31 2 2" xfId="2784" xr:uid="{00000000-0005-0000-0000-000085110000}"/>
    <cellStyle name="40% - uthevingsfarge 6 31 2 3" xfId="4730" xr:uid="{00000000-0005-0000-0000-000086110000}"/>
    <cellStyle name="40% - uthevingsfarge 6 31 2_Balansetall" xfId="5952" xr:uid="{35A99496-400D-481A-AC68-97E94330686E}"/>
    <cellStyle name="40% - uthevingsfarge 6 31 3" xfId="1203" xr:uid="{00000000-0005-0000-0000-000088110000}"/>
    <cellStyle name="40% - uthevingsfarge 6 31 3 2" xfId="4270" xr:uid="{00000000-0005-0000-0000-000089110000}"/>
    <cellStyle name="40% - uthevingsfarge 6 31 3_Balansetall" xfId="5953" xr:uid="{AEC5DBA8-A82B-47A6-A39D-0EB3F22F26C0}"/>
    <cellStyle name="40% - uthevingsfarge 6 31 4" xfId="2785" xr:uid="{00000000-0005-0000-0000-00008A110000}"/>
    <cellStyle name="40% - uthevingsfarge 6 31 5" xfId="3810" xr:uid="{00000000-0005-0000-0000-00008B110000}"/>
    <cellStyle name="40% - uthevingsfarge 6 31_Balansetall" xfId="5951" xr:uid="{0479C62D-AB87-499B-9DD8-465646F61B74}"/>
    <cellStyle name="40% - uthevingsfarge 6 32" xfId="482" xr:uid="{00000000-0005-0000-0000-00008D110000}"/>
    <cellStyle name="40% - uthevingsfarge 6 32 2" xfId="1663" xr:uid="{00000000-0005-0000-0000-00008E110000}"/>
    <cellStyle name="40% - uthevingsfarge 6 32 2 2" xfId="2786" xr:uid="{00000000-0005-0000-0000-00008F110000}"/>
    <cellStyle name="40% - uthevingsfarge 6 32 2 3" xfId="4742" xr:uid="{00000000-0005-0000-0000-000090110000}"/>
    <cellStyle name="40% - uthevingsfarge 6 32 2_Balansetall" xfId="5955" xr:uid="{F8A7205A-9929-43D8-A0EA-C4A26DB5EE1F}"/>
    <cellStyle name="40% - uthevingsfarge 6 32 3" xfId="1215" xr:uid="{00000000-0005-0000-0000-000092110000}"/>
    <cellStyle name="40% - uthevingsfarge 6 32 3 2" xfId="4282" xr:uid="{00000000-0005-0000-0000-000093110000}"/>
    <cellStyle name="40% - uthevingsfarge 6 32 3_Balansetall" xfId="5956" xr:uid="{04C78960-9F7C-4F00-B19A-CB7879AC92C1}"/>
    <cellStyle name="40% - uthevingsfarge 6 32 4" xfId="2787" xr:uid="{00000000-0005-0000-0000-000094110000}"/>
    <cellStyle name="40% - uthevingsfarge 6 32 5" xfId="3822" xr:uid="{00000000-0005-0000-0000-000095110000}"/>
    <cellStyle name="40% - uthevingsfarge 6 32_Balansetall" xfId="5954" xr:uid="{E19E20D3-E1E1-423D-9D7E-B91AE093BAB5}"/>
    <cellStyle name="40% - uthevingsfarge 6 33" xfId="563" xr:uid="{00000000-0005-0000-0000-000097110000}"/>
    <cellStyle name="40% - uthevingsfarge 6 33 2" xfId="1693" xr:uid="{00000000-0005-0000-0000-000098110000}"/>
    <cellStyle name="40% - uthevingsfarge 6 33 2 2" xfId="2788" xr:uid="{00000000-0005-0000-0000-000099110000}"/>
    <cellStyle name="40% - uthevingsfarge 6 33 2 3" xfId="4772" xr:uid="{00000000-0005-0000-0000-00009A110000}"/>
    <cellStyle name="40% - uthevingsfarge 6 33 2_Balansetall" xfId="5958" xr:uid="{9DEE7BF6-EB80-4B95-A278-FB17BF67F43F}"/>
    <cellStyle name="40% - uthevingsfarge 6 33 3" xfId="1245" xr:uid="{00000000-0005-0000-0000-00009C110000}"/>
    <cellStyle name="40% - uthevingsfarge 6 33 3 2" xfId="4312" xr:uid="{00000000-0005-0000-0000-00009D110000}"/>
    <cellStyle name="40% - uthevingsfarge 6 33 3_Balansetall" xfId="5959" xr:uid="{833D5DCC-4393-416F-AD16-476A0DDFC446}"/>
    <cellStyle name="40% - uthevingsfarge 6 33 4" xfId="2789" xr:uid="{00000000-0005-0000-0000-00009E110000}"/>
    <cellStyle name="40% - uthevingsfarge 6 33 5" xfId="3852" xr:uid="{00000000-0005-0000-0000-00009F110000}"/>
    <cellStyle name="40% - uthevingsfarge 6 33_Balansetall" xfId="5957" xr:uid="{DC917833-8F51-440F-BD43-2966E98DDE83}"/>
    <cellStyle name="40% - uthevingsfarge 6 34" xfId="29" xr:uid="{00000000-0005-0000-0000-0000A1110000}"/>
    <cellStyle name="40% - uthevingsfarge 6 34 2" xfId="2790" xr:uid="{00000000-0005-0000-0000-0000A2110000}"/>
    <cellStyle name="40% - uthevingsfarge 6 34 2 2" xfId="3272" xr:uid="{00000000-0005-0000-0000-0000A3110000}"/>
    <cellStyle name="40% - uthevingsfarge 6 34 2_Balansetall" xfId="5961" xr:uid="{3E970338-77CB-4B6A-94C0-C8256751EBF7}"/>
    <cellStyle name="40% - uthevingsfarge 6 34 3" xfId="2791" xr:uid="{00000000-0005-0000-0000-0000A4110000}"/>
    <cellStyle name="40% - uthevingsfarge 6 34 4" xfId="4326" xr:uid="{00000000-0005-0000-0000-0000A5110000}"/>
    <cellStyle name="40% - uthevingsfarge 6 34_Balansetall" xfId="5960" xr:uid="{C3BBD0F0-DF3C-4417-A257-F11F900430D8}"/>
    <cellStyle name="40% - uthevingsfarge 6 35" xfId="799" xr:uid="{00000000-0005-0000-0000-0000A7110000}"/>
    <cellStyle name="40% - uthevingsfarge 6 35 2" xfId="2792" xr:uid="{00000000-0005-0000-0000-0000A8110000}"/>
    <cellStyle name="40% - uthevingsfarge 6 35 2 2" xfId="3273" xr:uid="{00000000-0005-0000-0000-0000A9110000}"/>
    <cellStyle name="40% - uthevingsfarge 6 35 2_Balansetall" xfId="5963" xr:uid="{C27E777B-D5B4-4BC7-996F-D64D3C764FA3}"/>
    <cellStyle name="40% - uthevingsfarge 6 35 3" xfId="2793" xr:uid="{00000000-0005-0000-0000-0000AA110000}"/>
    <cellStyle name="40% - uthevingsfarge 6 35 4" xfId="3866" xr:uid="{00000000-0005-0000-0000-0000AB110000}"/>
    <cellStyle name="40% - uthevingsfarge 6 35_Balansetall" xfId="5962" xr:uid="{B3A01E42-F6ED-4A6C-8BB1-07B40B55DB03}"/>
    <cellStyle name="40% - uthevingsfarge 6 36" xfId="2794" xr:uid="{00000000-0005-0000-0000-0000AD110000}"/>
    <cellStyle name="40% - uthevingsfarge 6 36 2" xfId="2795" xr:uid="{00000000-0005-0000-0000-0000AE110000}"/>
    <cellStyle name="40% - uthevingsfarge 6 36 2 2" xfId="3275" xr:uid="{00000000-0005-0000-0000-0000AF110000}"/>
    <cellStyle name="40% - uthevingsfarge 6 36 2_Balansetall" xfId="5965" xr:uid="{D8836861-7057-4D19-B3DF-C37D1D76A6FD}"/>
    <cellStyle name="40% - uthevingsfarge 6 36 3" xfId="3274" xr:uid="{00000000-0005-0000-0000-0000B0110000}"/>
    <cellStyle name="40% - uthevingsfarge 6 36_Balansetall" xfId="5964" xr:uid="{7FE00CC8-3EF8-4D4F-863C-1BDF7D91B25A}"/>
    <cellStyle name="40% - uthevingsfarge 6 37" xfId="2796" xr:uid="{00000000-0005-0000-0000-0000B2110000}"/>
    <cellStyle name="40% - uthevingsfarge 6 37 2" xfId="3276" xr:uid="{00000000-0005-0000-0000-0000B3110000}"/>
    <cellStyle name="40% - uthevingsfarge 6 37_Balansetall" xfId="5966" xr:uid="{96893861-CA81-445F-9947-1A367E09A3E2}"/>
    <cellStyle name="40% - uthevingsfarge 6 38" xfId="2797" xr:uid="{00000000-0005-0000-0000-0000B4110000}"/>
    <cellStyle name="40% - uthevingsfarge 6 39" xfId="2798" xr:uid="{00000000-0005-0000-0000-0000B5110000}"/>
    <cellStyle name="40% - uthevingsfarge 6 4" xfId="483" xr:uid="{00000000-0005-0000-0000-0000B6110000}"/>
    <cellStyle name="40% - uthevingsfarge 6 4 2" xfId="1289" xr:uid="{00000000-0005-0000-0000-0000B7110000}"/>
    <cellStyle name="40% - uthevingsfarge 6 4 2 2" xfId="2799" xr:uid="{00000000-0005-0000-0000-0000B8110000}"/>
    <cellStyle name="40% - uthevingsfarge 6 4 2 2 2" xfId="3277" xr:uid="{00000000-0005-0000-0000-0000B9110000}"/>
    <cellStyle name="40% - uthevingsfarge 6 4 2 2_Balansetall" xfId="5969" xr:uid="{D1C2CB24-12A1-4CB1-AFDE-97A4B8C598F3}"/>
    <cellStyle name="40% - uthevingsfarge 6 4 2 3" xfId="2800" xr:uid="{00000000-0005-0000-0000-0000BA110000}"/>
    <cellStyle name="40% - uthevingsfarge 6 4 2 4" xfId="4368" xr:uid="{00000000-0005-0000-0000-0000BB110000}"/>
    <cellStyle name="40% - uthevingsfarge 6 4 2_Balansetall" xfId="5968" xr:uid="{AE91CE7B-33F9-44A3-B943-F782715DEAF5}"/>
    <cellStyle name="40% - uthevingsfarge 6 4 3" xfId="841" xr:uid="{00000000-0005-0000-0000-0000BD110000}"/>
    <cellStyle name="40% - uthevingsfarge 6 4 3 2" xfId="2801" xr:uid="{00000000-0005-0000-0000-0000BE110000}"/>
    <cellStyle name="40% - uthevingsfarge 6 4 3 3" xfId="3908" xr:uid="{00000000-0005-0000-0000-0000BF110000}"/>
    <cellStyle name="40% - uthevingsfarge 6 4 3_Balansetall" xfId="5970" xr:uid="{9D5E67F5-62A5-4960-8FC8-78469FF446AC}"/>
    <cellStyle name="40% - uthevingsfarge 6 4 4" xfId="2802" xr:uid="{00000000-0005-0000-0000-0000C1110000}"/>
    <cellStyle name="40% - uthevingsfarge 6 4 5" xfId="3448" xr:uid="{00000000-0005-0000-0000-0000C2110000}"/>
    <cellStyle name="40% - uthevingsfarge 6 4_Balansetall" xfId="5967" xr:uid="{1AF8308E-B250-4D4F-AFFB-CE5CE52FE8F6}"/>
    <cellStyle name="40% - uthevingsfarge 6 40" xfId="3406" xr:uid="{00000000-0005-0000-0000-0000C4110000}"/>
    <cellStyle name="40% - uthevingsfarge 6 5" xfId="484" xr:uid="{00000000-0005-0000-0000-0000C5110000}"/>
    <cellStyle name="40% - uthevingsfarge 6 5 2" xfId="1271" xr:uid="{00000000-0005-0000-0000-0000C6110000}"/>
    <cellStyle name="40% - uthevingsfarge 6 5 2 2" xfId="2803" xr:uid="{00000000-0005-0000-0000-0000C7110000}"/>
    <cellStyle name="40% - uthevingsfarge 6 5 2 2 2" xfId="3278" xr:uid="{00000000-0005-0000-0000-0000C8110000}"/>
    <cellStyle name="40% - uthevingsfarge 6 5 2 2_Balansetall" xfId="5973" xr:uid="{41D97033-ECEA-4591-AC54-F9534630948B}"/>
    <cellStyle name="40% - uthevingsfarge 6 5 2 3" xfId="2804" xr:uid="{00000000-0005-0000-0000-0000C9110000}"/>
    <cellStyle name="40% - uthevingsfarge 6 5 2 4" xfId="4350" xr:uid="{00000000-0005-0000-0000-0000CA110000}"/>
    <cellStyle name="40% - uthevingsfarge 6 5 2_Balansetall" xfId="5972" xr:uid="{F72FBE33-7AC1-4A71-A26B-3984CB9EB529}"/>
    <cellStyle name="40% - uthevingsfarge 6 5 3" xfId="823" xr:uid="{00000000-0005-0000-0000-0000CC110000}"/>
    <cellStyle name="40% - uthevingsfarge 6 5 3 2" xfId="2805" xr:uid="{00000000-0005-0000-0000-0000CD110000}"/>
    <cellStyle name="40% - uthevingsfarge 6 5 3 3" xfId="3890" xr:uid="{00000000-0005-0000-0000-0000CE110000}"/>
    <cellStyle name="40% - uthevingsfarge 6 5 3_Balansetall" xfId="5974" xr:uid="{5AFBA38A-66EB-47EC-B61B-49FF3FC93E65}"/>
    <cellStyle name="40% - uthevingsfarge 6 5 4" xfId="2806" xr:uid="{00000000-0005-0000-0000-0000D0110000}"/>
    <cellStyle name="40% - uthevingsfarge 6 5 5" xfId="3430" xr:uid="{00000000-0005-0000-0000-0000D1110000}"/>
    <cellStyle name="40% - uthevingsfarge 6 5_Balansetall" xfId="5971" xr:uid="{9CCAA46B-508E-4AC7-82DB-B5C9B5D4BF4B}"/>
    <cellStyle name="40% - uthevingsfarge 6 6" xfId="485" xr:uid="{00000000-0005-0000-0000-0000D3110000}"/>
    <cellStyle name="40% - uthevingsfarge 6 6 2" xfId="1305" xr:uid="{00000000-0005-0000-0000-0000D4110000}"/>
    <cellStyle name="40% - uthevingsfarge 6 6 2 2" xfId="2807" xr:uid="{00000000-0005-0000-0000-0000D5110000}"/>
    <cellStyle name="40% - uthevingsfarge 6 6 2 2 2" xfId="3279" xr:uid="{00000000-0005-0000-0000-0000D6110000}"/>
    <cellStyle name="40% - uthevingsfarge 6 6 2 2_Balansetall" xfId="5977" xr:uid="{F2F84506-BDE9-4136-8A81-38E730F2C5D5}"/>
    <cellStyle name="40% - uthevingsfarge 6 6 2 3" xfId="2808" xr:uid="{00000000-0005-0000-0000-0000D7110000}"/>
    <cellStyle name="40% - uthevingsfarge 6 6 2 4" xfId="4384" xr:uid="{00000000-0005-0000-0000-0000D8110000}"/>
    <cellStyle name="40% - uthevingsfarge 6 6 2_Balansetall" xfId="5976" xr:uid="{C694F39E-BD89-4033-8528-31F920D0A110}"/>
    <cellStyle name="40% - uthevingsfarge 6 6 3" xfId="857" xr:uid="{00000000-0005-0000-0000-0000DA110000}"/>
    <cellStyle name="40% - uthevingsfarge 6 6 3 2" xfId="2809" xr:uid="{00000000-0005-0000-0000-0000DB110000}"/>
    <cellStyle name="40% - uthevingsfarge 6 6 3 3" xfId="3924" xr:uid="{00000000-0005-0000-0000-0000DC110000}"/>
    <cellStyle name="40% - uthevingsfarge 6 6 3_Balansetall" xfId="5978" xr:uid="{1580FD8A-8B35-4F1C-86FF-20BB22A93198}"/>
    <cellStyle name="40% - uthevingsfarge 6 6 4" xfId="2810" xr:uid="{00000000-0005-0000-0000-0000DE110000}"/>
    <cellStyle name="40% - uthevingsfarge 6 6 5" xfId="3464" xr:uid="{00000000-0005-0000-0000-0000DF110000}"/>
    <cellStyle name="40% - uthevingsfarge 6 6_Balansetall" xfId="5975" xr:uid="{833A0741-F2C2-498D-BC8E-D75A86AAE09B}"/>
    <cellStyle name="40% - uthevingsfarge 6 7" xfId="486" xr:uid="{00000000-0005-0000-0000-0000E1110000}"/>
    <cellStyle name="40% - uthevingsfarge 6 7 2" xfId="1319" xr:uid="{00000000-0005-0000-0000-0000E2110000}"/>
    <cellStyle name="40% - uthevingsfarge 6 7 2 2" xfId="2811" xr:uid="{00000000-0005-0000-0000-0000E3110000}"/>
    <cellStyle name="40% - uthevingsfarge 6 7 2 2 2" xfId="3280" xr:uid="{00000000-0005-0000-0000-0000E4110000}"/>
    <cellStyle name="40% - uthevingsfarge 6 7 2 2_Balansetall" xfId="5981" xr:uid="{C2D579DC-0D19-43B5-90D6-EC3603EC7B11}"/>
    <cellStyle name="40% - uthevingsfarge 6 7 2 3" xfId="2812" xr:uid="{00000000-0005-0000-0000-0000E5110000}"/>
    <cellStyle name="40% - uthevingsfarge 6 7 2 4" xfId="4398" xr:uid="{00000000-0005-0000-0000-0000E6110000}"/>
    <cellStyle name="40% - uthevingsfarge 6 7 2_Balansetall" xfId="5980" xr:uid="{41F898EC-7619-42DE-AB5C-65657D600961}"/>
    <cellStyle name="40% - uthevingsfarge 6 7 3" xfId="871" xr:uid="{00000000-0005-0000-0000-0000E8110000}"/>
    <cellStyle name="40% - uthevingsfarge 6 7 3 2" xfId="2813" xr:uid="{00000000-0005-0000-0000-0000E9110000}"/>
    <cellStyle name="40% - uthevingsfarge 6 7 3 3" xfId="3938" xr:uid="{00000000-0005-0000-0000-0000EA110000}"/>
    <cellStyle name="40% - uthevingsfarge 6 7 3_Balansetall" xfId="5982" xr:uid="{5BA7F064-6A28-45F3-BBC1-72AA5E21CB9A}"/>
    <cellStyle name="40% - uthevingsfarge 6 7 4" xfId="2814" xr:uid="{00000000-0005-0000-0000-0000EC110000}"/>
    <cellStyle name="40% - uthevingsfarge 6 7 5" xfId="3478" xr:uid="{00000000-0005-0000-0000-0000ED110000}"/>
    <cellStyle name="40% - uthevingsfarge 6 7_Balansetall" xfId="5979" xr:uid="{7FD4ADE3-7549-44BA-A0A3-4BB8C1726BAE}"/>
    <cellStyle name="40% - uthevingsfarge 6 8" xfId="487" xr:uid="{00000000-0005-0000-0000-0000EF110000}"/>
    <cellStyle name="40% - uthevingsfarge 6 8 2" xfId="1332" xr:uid="{00000000-0005-0000-0000-0000F0110000}"/>
    <cellStyle name="40% - uthevingsfarge 6 8 2 2" xfId="2815" xr:uid="{00000000-0005-0000-0000-0000F1110000}"/>
    <cellStyle name="40% - uthevingsfarge 6 8 2 2 2" xfId="3281" xr:uid="{00000000-0005-0000-0000-0000F2110000}"/>
    <cellStyle name="40% - uthevingsfarge 6 8 2 2_Balansetall" xfId="5985" xr:uid="{E88BE80A-0969-4A50-A36E-4368AFD84899}"/>
    <cellStyle name="40% - uthevingsfarge 6 8 2 3" xfId="2816" xr:uid="{00000000-0005-0000-0000-0000F3110000}"/>
    <cellStyle name="40% - uthevingsfarge 6 8 2 4" xfId="4411" xr:uid="{00000000-0005-0000-0000-0000F4110000}"/>
    <cellStyle name="40% - uthevingsfarge 6 8 2_Balansetall" xfId="5984" xr:uid="{23AC9C73-3357-450E-B1F6-1209D9FA9CC2}"/>
    <cellStyle name="40% - uthevingsfarge 6 8 3" xfId="884" xr:uid="{00000000-0005-0000-0000-0000F6110000}"/>
    <cellStyle name="40% - uthevingsfarge 6 8 3 2" xfId="2817" xr:uid="{00000000-0005-0000-0000-0000F7110000}"/>
    <cellStyle name="40% - uthevingsfarge 6 8 3 3" xfId="3951" xr:uid="{00000000-0005-0000-0000-0000F8110000}"/>
    <cellStyle name="40% - uthevingsfarge 6 8 3_Balansetall" xfId="5986" xr:uid="{956A7FCD-00EA-4475-B010-6BD7D8A75567}"/>
    <cellStyle name="40% - uthevingsfarge 6 8 4" xfId="2818" xr:uid="{00000000-0005-0000-0000-0000FA110000}"/>
    <cellStyle name="40% - uthevingsfarge 6 8 5" xfId="3491" xr:uid="{00000000-0005-0000-0000-0000FB110000}"/>
    <cellStyle name="40% - uthevingsfarge 6 8_Balansetall" xfId="5983" xr:uid="{FB0C678F-ABEB-4097-A39C-A49CCD98B4F5}"/>
    <cellStyle name="40% - uthevingsfarge 6 9" xfId="488" xr:uid="{00000000-0005-0000-0000-0000FD110000}"/>
    <cellStyle name="40% - uthevingsfarge 6 9 2" xfId="1345" xr:uid="{00000000-0005-0000-0000-0000FE110000}"/>
    <cellStyle name="40% - uthevingsfarge 6 9 2 2" xfId="2819" xr:uid="{00000000-0005-0000-0000-0000FF110000}"/>
    <cellStyle name="40% - uthevingsfarge 6 9 2 2 2" xfId="3282" xr:uid="{00000000-0005-0000-0000-000000120000}"/>
    <cellStyle name="40% - uthevingsfarge 6 9 2 2_Balansetall" xfId="5989" xr:uid="{7108669D-2E39-47EE-BA97-EAB56C7CB5F6}"/>
    <cellStyle name="40% - uthevingsfarge 6 9 2 3" xfId="2820" xr:uid="{00000000-0005-0000-0000-000001120000}"/>
    <cellStyle name="40% - uthevingsfarge 6 9 2 4" xfId="4424" xr:uid="{00000000-0005-0000-0000-000002120000}"/>
    <cellStyle name="40% - uthevingsfarge 6 9 2_Balansetall" xfId="5988" xr:uid="{DB09E0A9-C602-4B21-9635-E60ED3F5AB87}"/>
    <cellStyle name="40% - uthevingsfarge 6 9 3" xfId="897" xr:uid="{00000000-0005-0000-0000-000004120000}"/>
    <cellStyle name="40% - uthevingsfarge 6 9 3 2" xfId="2821" xr:uid="{00000000-0005-0000-0000-000005120000}"/>
    <cellStyle name="40% - uthevingsfarge 6 9 3 3" xfId="3964" xr:uid="{00000000-0005-0000-0000-000006120000}"/>
    <cellStyle name="40% - uthevingsfarge 6 9 3_Balansetall" xfId="5990" xr:uid="{F6935850-10C6-4E04-9725-1A6BC30DCB7F}"/>
    <cellStyle name="40% - uthevingsfarge 6 9 4" xfId="2822" xr:uid="{00000000-0005-0000-0000-000008120000}"/>
    <cellStyle name="40% - uthevingsfarge 6 9 5" xfId="3504" xr:uid="{00000000-0005-0000-0000-000009120000}"/>
    <cellStyle name="40% - uthevingsfarge 6 9_Balansetall" xfId="5987" xr:uid="{DAB67C07-E2D2-4396-A546-A7BBF494386F}"/>
    <cellStyle name="40% - uthevingsfarge 6_Balansetall" xfId="5878" xr:uid="{F2FFB79A-9BDB-49A2-B9FE-50F5E255F801}"/>
    <cellStyle name="60% - Accent1" xfId="88" xr:uid="{00000000-0005-0000-0000-00000C120000}"/>
    <cellStyle name="60% - Accent1 2" xfId="2823" xr:uid="{00000000-0005-0000-0000-00000D120000}"/>
    <cellStyle name="60% - Accent1 2 2" xfId="3283" xr:uid="{00000000-0005-0000-0000-00000E120000}"/>
    <cellStyle name="60% - Accent1 2_Balansetall" xfId="5992" xr:uid="{6E3324F9-F3A7-4CB6-BE52-9D7B35F0936B}"/>
    <cellStyle name="60% - Accent1 3" xfId="2824" xr:uid="{00000000-0005-0000-0000-00000F120000}"/>
    <cellStyle name="60% - Accent1 3 2" xfId="3284" xr:uid="{00000000-0005-0000-0000-000010120000}"/>
    <cellStyle name="60% - Accent1 3_Balansetall" xfId="5993" xr:uid="{C16DEE0B-C272-48F7-8969-EDAE390F3DD8}"/>
    <cellStyle name="60% - Accent1_Balansetall" xfId="5991" xr:uid="{EE6BD1C1-03B5-4AB2-8710-EEF2CF1F9978}"/>
    <cellStyle name="60% - Accent2" xfId="89" xr:uid="{00000000-0005-0000-0000-000011120000}"/>
    <cellStyle name="60% - Accent2 2" xfId="2825" xr:uid="{00000000-0005-0000-0000-000012120000}"/>
    <cellStyle name="60% - Accent2 2 2" xfId="3285" xr:uid="{00000000-0005-0000-0000-000013120000}"/>
    <cellStyle name="60% - Accent2 2_Balansetall" xfId="5995" xr:uid="{C7BF08C8-D461-476E-9608-F5635F7AC7A5}"/>
    <cellStyle name="60% - Accent2 3" xfId="2826" xr:uid="{00000000-0005-0000-0000-000014120000}"/>
    <cellStyle name="60% - Accent2 3 2" xfId="3286" xr:uid="{00000000-0005-0000-0000-000015120000}"/>
    <cellStyle name="60% - Accent2 3_Balansetall" xfId="5996" xr:uid="{AE7BAEC5-393D-403F-BBAC-F05B3E64F23B}"/>
    <cellStyle name="60% - Accent2_Balansetall" xfId="5994" xr:uid="{CF1D1B46-00F1-4552-B173-C2DEA6E34C3D}"/>
    <cellStyle name="60% - Accent3" xfId="90" xr:uid="{00000000-0005-0000-0000-000016120000}"/>
    <cellStyle name="60% - Accent3 2" xfId="2827" xr:uid="{00000000-0005-0000-0000-000017120000}"/>
    <cellStyle name="60% - Accent3 2 2" xfId="3287" xr:uid="{00000000-0005-0000-0000-000018120000}"/>
    <cellStyle name="60% - Accent3 2_Balansetall" xfId="5998" xr:uid="{2E915C3C-6B72-42AD-9A0C-2F3633B08CEA}"/>
    <cellStyle name="60% - Accent3 3" xfId="2828" xr:uid="{00000000-0005-0000-0000-000019120000}"/>
    <cellStyle name="60% - Accent3 3 2" xfId="3288" xr:uid="{00000000-0005-0000-0000-00001A120000}"/>
    <cellStyle name="60% - Accent3 3_Balansetall" xfId="5999" xr:uid="{EF3C69A6-BCCD-436E-86D6-301840A64651}"/>
    <cellStyle name="60% - Accent3_Balansetall" xfId="5997" xr:uid="{CBEB3845-61CD-4950-A09E-DF0D1FFD079A}"/>
    <cellStyle name="60% - Accent4" xfId="91" xr:uid="{00000000-0005-0000-0000-00001B120000}"/>
    <cellStyle name="60% - Accent4 2" xfId="2829" xr:uid="{00000000-0005-0000-0000-00001C120000}"/>
    <cellStyle name="60% - Accent4 2 2" xfId="3289" xr:uid="{00000000-0005-0000-0000-00001D120000}"/>
    <cellStyle name="60% - Accent4 2_Balansetall" xfId="6001" xr:uid="{961AD31E-767D-4392-8A20-65135331609C}"/>
    <cellStyle name="60% - Accent4 3" xfId="2830" xr:uid="{00000000-0005-0000-0000-00001E120000}"/>
    <cellStyle name="60% - Accent4 3 2" xfId="3290" xr:uid="{00000000-0005-0000-0000-00001F120000}"/>
    <cellStyle name="60% - Accent4 3_Balansetall" xfId="6002" xr:uid="{23152F8A-325C-4A05-A995-5DF55355C8E5}"/>
    <cellStyle name="60% - Accent4_Balansetall" xfId="6000" xr:uid="{5690665F-6645-42B6-8106-F113CCD1D09F}"/>
    <cellStyle name="60% - Accent5" xfId="92" xr:uid="{00000000-0005-0000-0000-000020120000}"/>
    <cellStyle name="60% - Accent5 2" xfId="2831" xr:uid="{00000000-0005-0000-0000-000021120000}"/>
    <cellStyle name="60% - Accent5 2 2" xfId="3291" xr:uid="{00000000-0005-0000-0000-000022120000}"/>
    <cellStyle name="60% - Accent5 2_Balansetall" xfId="6004" xr:uid="{F2671237-64CD-493B-B2D1-2688EDCE982F}"/>
    <cellStyle name="60% - Accent5 3" xfId="2832" xr:uid="{00000000-0005-0000-0000-000023120000}"/>
    <cellStyle name="60% - Accent5 3 2" xfId="3292" xr:uid="{00000000-0005-0000-0000-000024120000}"/>
    <cellStyle name="60% - Accent5 3_Balansetall" xfId="6005" xr:uid="{561F7191-4E01-4AD1-B48B-BD9505EF867D}"/>
    <cellStyle name="60% - Accent5_Balansetall" xfId="6003" xr:uid="{E130E920-32EE-42A7-9C82-FAE5B68580D2}"/>
    <cellStyle name="60% - Accent6" xfId="93" xr:uid="{00000000-0005-0000-0000-000025120000}"/>
    <cellStyle name="60% - Accent6 2" xfId="2833" xr:uid="{00000000-0005-0000-0000-000026120000}"/>
    <cellStyle name="60% - Accent6 2 2" xfId="3293" xr:uid="{00000000-0005-0000-0000-000027120000}"/>
    <cellStyle name="60% - Accent6 2_Balansetall" xfId="6007" xr:uid="{09FCFB7C-15EC-4340-A901-5A0C47D300DB}"/>
    <cellStyle name="60% - Accent6 3" xfId="2834" xr:uid="{00000000-0005-0000-0000-000028120000}"/>
    <cellStyle name="60% - Accent6 3 2" xfId="3294" xr:uid="{00000000-0005-0000-0000-000029120000}"/>
    <cellStyle name="60% - Accent6 3_Balansetall" xfId="6008" xr:uid="{E3D74B96-4DBF-484E-A947-86E5D306C07B}"/>
    <cellStyle name="60% - Accent6_Balansetall" xfId="6006" xr:uid="{BF2D4F77-6176-4DBE-B7AD-7933F0A90B7C}"/>
    <cellStyle name="60% - uthevingsfarge 1" xfId="758" xr:uid="{00000000-0005-0000-0000-00002A120000}"/>
    <cellStyle name="60% - uthevingsfarge 1 2" xfId="30" xr:uid="{00000000-0005-0000-0000-00002B120000}"/>
    <cellStyle name="60% - uthevingsfarge 1_Balansetall" xfId="6009" xr:uid="{6E0F4A13-CB99-4E12-852C-7C065CF92466}"/>
    <cellStyle name="60% - uthevingsfarge 2" xfId="759" xr:uid="{00000000-0005-0000-0000-00002C120000}"/>
    <cellStyle name="60% - uthevingsfarge 2 2" xfId="31" xr:uid="{00000000-0005-0000-0000-00002D120000}"/>
    <cellStyle name="60% - uthevingsfarge 2_Balansetall" xfId="6010" xr:uid="{6E326D8C-0724-4464-9937-850ABAD8DE21}"/>
    <cellStyle name="60% - uthevingsfarge 3" xfId="760" xr:uid="{00000000-0005-0000-0000-00002E120000}"/>
    <cellStyle name="60% - uthevingsfarge 3 2" xfId="32" xr:uid="{00000000-0005-0000-0000-00002F120000}"/>
    <cellStyle name="60% - uthevingsfarge 3_Balansetall" xfId="6011" xr:uid="{310B6B7D-0374-4A2A-AD7D-1CE7885E109B}"/>
    <cellStyle name="60% - uthevingsfarge 4" xfId="761" xr:uid="{00000000-0005-0000-0000-000030120000}"/>
    <cellStyle name="60% - uthevingsfarge 4 2" xfId="33" xr:uid="{00000000-0005-0000-0000-000031120000}"/>
    <cellStyle name="60% - uthevingsfarge 4_Balansetall" xfId="6012" xr:uid="{780F62A5-821F-4870-8081-95991B61624F}"/>
    <cellStyle name="60% - uthevingsfarge 5" xfId="762" xr:uid="{00000000-0005-0000-0000-000032120000}"/>
    <cellStyle name="60% - uthevingsfarge 5 2" xfId="34" xr:uid="{00000000-0005-0000-0000-000033120000}"/>
    <cellStyle name="60% - uthevingsfarge 5_Balansetall" xfId="6013" xr:uid="{4F335541-1D05-4813-B4A0-B8AD540E0837}"/>
    <cellStyle name="60% - uthevingsfarge 6" xfId="763" xr:uid="{00000000-0005-0000-0000-000034120000}"/>
    <cellStyle name="60% - uthevingsfarge 6 2" xfId="35" xr:uid="{00000000-0005-0000-0000-000035120000}"/>
    <cellStyle name="60% - uthevingsfarge 6_Balansetall" xfId="6014" xr:uid="{C714D733-C9E9-4C1A-A1DB-9A3405E4DCB9}"/>
    <cellStyle name="Accent1" xfId="94" xr:uid="{00000000-0005-0000-0000-000036120000}"/>
    <cellStyle name="Accent1 2" xfId="2835" xr:uid="{00000000-0005-0000-0000-000037120000}"/>
    <cellStyle name="Accent1 2 2" xfId="3295" xr:uid="{00000000-0005-0000-0000-000038120000}"/>
    <cellStyle name="Accent1 2_Balansetall" xfId="6016" xr:uid="{7AC65637-02CE-47D1-98D8-2A1F2B7A5E74}"/>
    <cellStyle name="Accent1 3" xfId="2836" xr:uid="{00000000-0005-0000-0000-000039120000}"/>
    <cellStyle name="Accent1 3 2" xfId="3296" xr:uid="{00000000-0005-0000-0000-00003A120000}"/>
    <cellStyle name="Accent1 3_Balansetall" xfId="6017" xr:uid="{82034666-A8F6-4168-B245-950B2402E1D9}"/>
    <cellStyle name="Accent1_Balansetall" xfId="6015" xr:uid="{21D3E66F-A9CA-47CD-8A48-DC92A9C55C98}"/>
    <cellStyle name="Accent2" xfId="95" xr:uid="{00000000-0005-0000-0000-00003B120000}"/>
    <cellStyle name="Accent2 2" xfId="2837" xr:uid="{00000000-0005-0000-0000-00003C120000}"/>
    <cellStyle name="Accent2 2 2" xfId="3297" xr:uid="{00000000-0005-0000-0000-00003D120000}"/>
    <cellStyle name="Accent2 2_Balansetall" xfId="6019" xr:uid="{642114D6-C98F-4043-AA62-A04DBD1E1836}"/>
    <cellStyle name="Accent2 3" xfId="2838" xr:uid="{00000000-0005-0000-0000-00003E120000}"/>
    <cellStyle name="Accent2 3 2" xfId="3298" xr:uid="{00000000-0005-0000-0000-00003F120000}"/>
    <cellStyle name="Accent2 3_Balansetall" xfId="6020" xr:uid="{F5AF93BD-D06B-484E-A5C6-5E912246B196}"/>
    <cellStyle name="Accent2_Balansetall" xfId="6018" xr:uid="{318CB3DD-523F-4CB0-811C-2BFCAC61E0A7}"/>
    <cellStyle name="Accent3" xfId="96" xr:uid="{00000000-0005-0000-0000-000040120000}"/>
    <cellStyle name="Accent3 2" xfId="2839" xr:uid="{00000000-0005-0000-0000-000041120000}"/>
    <cellStyle name="Accent3 2 2" xfId="3299" xr:uid="{00000000-0005-0000-0000-000042120000}"/>
    <cellStyle name="Accent3 2_Balansetall" xfId="6022" xr:uid="{0C46A879-DB4C-4A0F-A9D3-F5E82C7F293B}"/>
    <cellStyle name="Accent3 3" xfId="2840" xr:uid="{00000000-0005-0000-0000-000043120000}"/>
    <cellStyle name="Accent3 3 2" xfId="3300" xr:uid="{00000000-0005-0000-0000-000044120000}"/>
    <cellStyle name="Accent3 3_Balansetall" xfId="6023" xr:uid="{D67242A6-AF6B-45F5-A6DB-B4A42E5562D2}"/>
    <cellStyle name="Accent3_Balansetall" xfId="6021" xr:uid="{8C5DB613-31D4-464E-8600-24C20E749917}"/>
    <cellStyle name="Accent4" xfId="97" xr:uid="{00000000-0005-0000-0000-000045120000}"/>
    <cellStyle name="Accent4 2" xfId="2841" xr:uid="{00000000-0005-0000-0000-000046120000}"/>
    <cellStyle name="Accent4 2 2" xfId="3301" xr:uid="{00000000-0005-0000-0000-000047120000}"/>
    <cellStyle name="Accent4 2_Balansetall" xfId="6025" xr:uid="{C1E8F078-01EB-447D-8A7D-A9F52DB878B5}"/>
    <cellStyle name="Accent4 3" xfId="2842" xr:uid="{00000000-0005-0000-0000-000048120000}"/>
    <cellStyle name="Accent4 3 2" xfId="3302" xr:uid="{00000000-0005-0000-0000-000049120000}"/>
    <cellStyle name="Accent4 3_Balansetall" xfId="6026" xr:uid="{C6779F6C-DC5D-4210-AD21-46C36CBF4527}"/>
    <cellStyle name="Accent4_Balansetall" xfId="6024" xr:uid="{2156BDC4-44BF-4ECE-BCC9-5C846A5B8CC6}"/>
    <cellStyle name="Accent5" xfId="98" xr:uid="{00000000-0005-0000-0000-00004A120000}"/>
    <cellStyle name="Accent5 2" xfId="2843" xr:uid="{00000000-0005-0000-0000-00004B120000}"/>
    <cellStyle name="Accent5 2 2" xfId="3303" xr:uid="{00000000-0005-0000-0000-00004C120000}"/>
    <cellStyle name="Accent5 2_Balansetall" xfId="6028" xr:uid="{20FB1A3A-FFB3-4214-ABB6-CA7E1C02996C}"/>
    <cellStyle name="Accent5 3" xfId="2844" xr:uid="{00000000-0005-0000-0000-00004D120000}"/>
    <cellStyle name="Accent5 3 2" xfId="3304" xr:uid="{00000000-0005-0000-0000-00004E120000}"/>
    <cellStyle name="Accent5 3_Balansetall" xfId="6029" xr:uid="{31C19CF9-3E7E-4958-B25F-5520106F58D4}"/>
    <cellStyle name="Accent5_Balansetall" xfId="6027" xr:uid="{43637340-912C-4384-ACBB-6E3858BBD49C}"/>
    <cellStyle name="Accent6" xfId="99" xr:uid="{00000000-0005-0000-0000-00004F120000}"/>
    <cellStyle name="Accent6 2" xfId="2845" xr:uid="{00000000-0005-0000-0000-000050120000}"/>
    <cellStyle name="Accent6 2 2" xfId="3305" xr:uid="{00000000-0005-0000-0000-000051120000}"/>
    <cellStyle name="Accent6 2_Balansetall" xfId="6031" xr:uid="{A27D06C0-1DCA-4F84-A6EA-CB8D05FDBB19}"/>
    <cellStyle name="Accent6 3" xfId="2846" xr:uid="{00000000-0005-0000-0000-000052120000}"/>
    <cellStyle name="Accent6 3 2" xfId="3306" xr:uid="{00000000-0005-0000-0000-000053120000}"/>
    <cellStyle name="Accent6 3_Balansetall" xfId="6032" xr:uid="{DABFD3E8-9EDE-490E-99CA-267FED4B7011}"/>
    <cellStyle name="Accent6_Balansetall" xfId="6030" xr:uid="{11ADDC17-0BC8-4965-A216-37D8132C0424}"/>
    <cellStyle name="Bad" xfId="100" xr:uid="{00000000-0005-0000-0000-000054120000}"/>
    <cellStyle name="Bad 2" xfId="2847" xr:uid="{00000000-0005-0000-0000-000055120000}"/>
    <cellStyle name="Bad 2 2" xfId="3307" xr:uid="{00000000-0005-0000-0000-000056120000}"/>
    <cellStyle name="Bad 2_Balansetall" xfId="6034" xr:uid="{8B1C11E4-C90E-4060-B8CF-E53CA7124259}"/>
    <cellStyle name="Bad 3" xfId="2848" xr:uid="{00000000-0005-0000-0000-000057120000}"/>
    <cellStyle name="Bad 3 2" xfId="3308" xr:uid="{00000000-0005-0000-0000-000058120000}"/>
    <cellStyle name="Bad 3_Balansetall" xfId="6035" xr:uid="{901CC22E-D57D-4878-8C6B-61C8B4843658}"/>
    <cellStyle name="Bad_Balansetall" xfId="6033" xr:uid="{254899C0-A011-4F95-BCBA-E293124628E6}"/>
    <cellStyle name="Beregning" xfId="764" xr:uid="{00000000-0005-0000-0000-000059120000}"/>
    <cellStyle name="Beregning 2" xfId="36" xr:uid="{00000000-0005-0000-0000-00005A120000}"/>
    <cellStyle name="Beregning_Balansetall" xfId="6036" xr:uid="{35C36AF4-894D-4102-B1E9-7ECC7273F1D6}"/>
    <cellStyle name="Calculation" xfId="101" xr:uid="{00000000-0005-0000-0000-00005B120000}"/>
    <cellStyle name="Calculation 2" xfId="2849" xr:uid="{00000000-0005-0000-0000-00005C120000}"/>
    <cellStyle name="Calculation 2 2" xfId="3309" xr:uid="{00000000-0005-0000-0000-00005D120000}"/>
    <cellStyle name="Calculation 2_Balansetall" xfId="6038" xr:uid="{7D128EFB-5568-4F9E-837A-67E0F140A16A}"/>
    <cellStyle name="Calculation 3" xfId="2850" xr:uid="{00000000-0005-0000-0000-00005E120000}"/>
    <cellStyle name="Calculation 3 2" xfId="3310" xr:uid="{00000000-0005-0000-0000-00005F120000}"/>
    <cellStyle name="Calculation 3_Balansetall" xfId="6039" xr:uid="{AAC2B4E7-3182-4FFE-8392-EAC80E6B6F23}"/>
    <cellStyle name="Calculation_Balansetall" xfId="6037" xr:uid="{EAFFA399-1F6C-48AD-B467-28C028851FB6}"/>
    <cellStyle name="Check Cell" xfId="102" xr:uid="{00000000-0005-0000-0000-000060120000}"/>
    <cellStyle name="Check Cell 2" xfId="2851" xr:uid="{00000000-0005-0000-0000-000061120000}"/>
    <cellStyle name="Check Cell 2 2" xfId="3311" xr:uid="{00000000-0005-0000-0000-000062120000}"/>
    <cellStyle name="Check Cell 2_Balansetall" xfId="6041" xr:uid="{6E9DB789-3F3A-416C-85D4-FCD9D495E150}"/>
    <cellStyle name="Check Cell 3" xfId="2852" xr:uid="{00000000-0005-0000-0000-000063120000}"/>
    <cellStyle name="Check Cell 3 2" xfId="3312" xr:uid="{00000000-0005-0000-0000-000064120000}"/>
    <cellStyle name="Check Cell 3_Balansetall" xfId="6042" xr:uid="{4F45435B-74CD-4E5B-BBBC-39FF0447EEEB}"/>
    <cellStyle name="Check Cell_Balansetall" xfId="6040" xr:uid="{E1783C17-BC9A-4E1D-9F0F-45BE8A0405CC}"/>
    <cellStyle name="Comma" xfId="1" builtinId="3"/>
    <cellStyle name="Comma 2" xfId="744" xr:uid="{00000000-0005-0000-0000-000066120000}"/>
    <cellStyle name="Comma 2 2" xfId="3391" xr:uid="{00000000-0005-0000-0000-000067120000}"/>
    <cellStyle name="Comma 2_Balansetall" xfId="6043" xr:uid="{EBDAC3CA-2F8F-43D8-9DB1-990F735F06F6}"/>
    <cellStyle name="Comma 3" xfId="551" xr:uid="{00000000-0005-0000-0000-000068120000}"/>
    <cellStyle name="Comma 3 2" xfId="3392" xr:uid="{00000000-0005-0000-0000-000069120000}"/>
    <cellStyle name="Comma 3_Balansetall" xfId="6044" xr:uid="{6C22BB0A-0C19-4574-9934-C21C90766A2B}"/>
    <cellStyle name="Comma 4" xfId="3390" xr:uid="{00000000-0005-0000-0000-00006A120000}"/>
    <cellStyle name="Dato" xfId="2" xr:uid="{00000000-0005-0000-0000-00006B120000}"/>
    <cellStyle name="Dårlig" xfId="765" xr:uid="{00000000-0005-0000-0000-00006C120000}"/>
    <cellStyle name="Dårlig 2" xfId="37" xr:uid="{00000000-0005-0000-0000-00006D120000}"/>
    <cellStyle name="Dårlig_Balansetall" xfId="6045" xr:uid="{B86702FF-C8E1-4D66-833E-C06407E54553}"/>
    <cellStyle name="Explanatory Text" xfId="103" xr:uid="{00000000-0005-0000-0000-00006E120000}"/>
    <cellStyle name="Explanatory Text 2" xfId="2853" xr:uid="{00000000-0005-0000-0000-00006F120000}"/>
    <cellStyle name="Explanatory Text 2 2" xfId="3313" xr:uid="{00000000-0005-0000-0000-000070120000}"/>
    <cellStyle name="Explanatory Text 2_Balansetall" xfId="6047" xr:uid="{DB915855-4241-4238-9298-8D1A0478D3E7}"/>
    <cellStyle name="Explanatory Text 3" xfId="2854" xr:uid="{00000000-0005-0000-0000-000071120000}"/>
    <cellStyle name="Explanatory Text 3 2" xfId="3314" xr:uid="{00000000-0005-0000-0000-000072120000}"/>
    <cellStyle name="Explanatory Text 3_Balansetall" xfId="6048" xr:uid="{5AB77626-5B2D-4397-946B-641B8033ED70}"/>
    <cellStyle name="Explanatory Text_Balansetall" xfId="6046" xr:uid="{E0986C4B-EFB4-44A3-B3AD-49B71B2BF988}"/>
    <cellStyle name="Forklarende tekst" xfId="766" xr:uid="{00000000-0005-0000-0000-000073120000}"/>
    <cellStyle name="Forklarende tekst 2" xfId="38" xr:uid="{00000000-0005-0000-0000-000074120000}"/>
    <cellStyle name="Forklarende tekst_Balansetall" xfId="6049" xr:uid="{987082BE-F96C-444C-803B-C0101F888731}"/>
    <cellStyle name="Forside overskrift 1" xfId="3" xr:uid="{00000000-0005-0000-0000-000075120000}"/>
    <cellStyle name="Forside overskrift 2" xfId="4" xr:uid="{00000000-0005-0000-0000-000076120000}"/>
    <cellStyle name="God" xfId="767" xr:uid="{00000000-0005-0000-0000-000077120000}"/>
    <cellStyle name="God 2" xfId="39" xr:uid="{00000000-0005-0000-0000-000078120000}"/>
    <cellStyle name="God_Balansetall" xfId="6050" xr:uid="{217D9BE3-F30A-4630-823F-72C5AD52B371}"/>
    <cellStyle name="Good" xfId="104" xr:uid="{00000000-0005-0000-0000-000079120000}"/>
    <cellStyle name="Good 2" xfId="2855" xr:uid="{00000000-0005-0000-0000-00007A120000}"/>
    <cellStyle name="Good 2 2" xfId="3315" xr:uid="{00000000-0005-0000-0000-00007B120000}"/>
    <cellStyle name="Good 2_Balansetall" xfId="6052" xr:uid="{6C6E4340-F2E7-4A65-97E4-D320929F5C67}"/>
    <cellStyle name="Good 3" xfId="2856" xr:uid="{00000000-0005-0000-0000-00007C120000}"/>
    <cellStyle name="Good 3 2" xfId="3316" xr:uid="{00000000-0005-0000-0000-00007D120000}"/>
    <cellStyle name="Good 3_Balansetall" xfId="6053" xr:uid="{B69E3D3E-C88C-4AE4-B242-5E16B383482C}"/>
    <cellStyle name="Good_Balansetall" xfId="6051" xr:uid="{3AB19B2D-18E3-4CFF-8EC3-FD018DB8EBAF}"/>
    <cellStyle name="Heading 1" xfId="105" xr:uid="{00000000-0005-0000-0000-00007E120000}"/>
    <cellStyle name="Heading 1 2" xfId="2857" xr:uid="{00000000-0005-0000-0000-00007F120000}"/>
    <cellStyle name="Heading 1 2 2" xfId="3317" xr:uid="{00000000-0005-0000-0000-000080120000}"/>
    <cellStyle name="Heading 1 2_Balansetall" xfId="6055" xr:uid="{648B1BD3-7B82-4DF6-AC5F-C248286EE7E0}"/>
    <cellStyle name="Heading 1 3" xfId="2858" xr:uid="{00000000-0005-0000-0000-000081120000}"/>
    <cellStyle name="Heading 1 3 2" xfId="3318" xr:uid="{00000000-0005-0000-0000-000082120000}"/>
    <cellStyle name="Heading 1 3_Balansetall" xfId="6056" xr:uid="{A5171247-ABA1-4C9E-9CAF-54D3F9B9DE3B}"/>
    <cellStyle name="Heading 1_Balansetall" xfId="6054" xr:uid="{06E20B90-1AEF-4CDC-911E-1E07E1E5B389}"/>
    <cellStyle name="Heading 2" xfId="106" xr:uid="{00000000-0005-0000-0000-000083120000}"/>
    <cellStyle name="Heading 2 2" xfId="2859" xr:uid="{00000000-0005-0000-0000-000084120000}"/>
    <cellStyle name="Heading 2 2 2" xfId="3319" xr:uid="{00000000-0005-0000-0000-000085120000}"/>
    <cellStyle name="Heading 2 2_Balansetall" xfId="6058" xr:uid="{3C2611E2-3C38-48C8-A0AE-1ACB967B951B}"/>
    <cellStyle name="Heading 2 3" xfId="2860" xr:uid="{00000000-0005-0000-0000-000086120000}"/>
    <cellStyle name="Heading 2 3 2" xfId="3320" xr:uid="{00000000-0005-0000-0000-000087120000}"/>
    <cellStyle name="Heading 2 3_Balansetall" xfId="6059" xr:uid="{CEA01B14-4BCF-4FCC-8555-76181F6B29EF}"/>
    <cellStyle name="Heading 2_Balansetall" xfId="6057" xr:uid="{E4F30D2E-0F4B-4B0C-80E3-4503B0D601CD}"/>
    <cellStyle name="Heading 3" xfId="107" xr:uid="{00000000-0005-0000-0000-000088120000}"/>
    <cellStyle name="Heading 3 2" xfId="2861" xr:uid="{00000000-0005-0000-0000-000089120000}"/>
    <cellStyle name="Heading 3 2 2" xfId="3321" xr:uid="{00000000-0005-0000-0000-00008A120000}"/>
    <cellStyle name="Heading 3 2_Balansetall" xfId="6061" xr:uid="{5BD2EFD4-ACF0-4CC1-BB63-C9621FCC4765}"/>
    <cellStyle name="Heading 3 3" xfId="2862" xr:uid="{00000000-0005-0000-0000-00008B120000}"/>
    <cellStyle name="Heading 3 3 2" xfId="3322" xr:uid="{00000000-0005-0000-0000-00008C120000}"/>
    <cellStyle name="Heading 3 3_Balansetall" xfId="6062" xr:uid="{84689DBB-088F-4992-B01E-2E23E144AE8B}"/>
    <cellStyle name="Heading 3_Balansetall" xfId="6060" xr:uid="{B4A95BC1-8D1C-48D4-A03C-AAE1E1A6C0EF}"/>
    <cellStyle name="Heading 4" xfId="108" xr:uid="{00000000-0005-0000-0000-00008D120000}"/>
    <cellStyle name="Heading 4 2" xfId="2863" xr:uid="{00000000-0005-0000-0000-00008E120000}"/>
    <cellStyle name="Heading 4 2 2" xfId="3323" xr:uid="{00000000-0005-0000-0000-00008F120000}"/>
    <cellStyle name="Heading 4 2_Balansetall" xfId="6064" xr:uid="{A755CB7D-B847-4869-A590-1D2054ED38B8}"/>
    <cellStyle name="Heading 4 3" xfId="2864" xr:uid="{00000000-0005-0000-0000-000090120000}"/>
    <cellStyle name="Heading 4 3 2" xfId="3324" xr:uid="{00000000-0005-0000-0000-000091120000}"/>
    <cellStyle name="Heading 4 3_Balansetall" xfId="6065" xr:uid="{9724AAAB-0563-4ADA-B503-2315B7287B6F}"/>
    <cellStyle name="Heading 4_Balansetall" xfId="6063" xr:uid="{3A07A146-5E53-4760-B5A4-29E2765CE2A5}"/>
    <cellStyle name="Inndata" xfId="768" xr:uid="{00000000-0005-0000-0000-000092120000}"/>
    <cellStyle name="Inndata 2" xfId="40" xr:uid="{00000000-0005-0000-0000-000093120000}"/>
    <cellStyle name="Inndata_Balansetall" xfId="6066" xr:uid="{6408C1CB-1000-4B1C-9E8D-2E3E42B5B6BC}"/>
    <cellStyle name="Input" xfId="109" xr:uid="{00000000-0005-0000-0000-000094120000}"/>
    <cellStyle name="Input 2" xfId="2865" xr:uid="{00000000-0005-0000-0000-000095120000}"/>
    <cellStyle name="Input 2 2" xfId="3325" xr:uid="{00000000-0005-0000-0000-000096120000}"/>
    <cellStyle name="Input 2_Balansetall" xfId="6068" xr:uid="{5EEF9253-25EF-4E8E-815A-B349E85E94DF}"/>
    <cellStyle name="Input 3" xfId="2866" xr:uid="{00000000-0005-0000-0000-000097120000}"/>
    <cellStyle name="Input 3 2" xfId="3326" xr:uid="{00000000-0005-0000-0000-000098120000}"/>
    <cellStyle name="Input 3_Balansetall" xfId="6069" xr:uid="{B578540E-0531-42E9-912A-574A254E3CB1}"/>
    <cellStyle name="Input_Balansetall" xfId="6067" xr:uid="{9778B4F2-72EB-41D2-A006-DD2C506DC64C}"/>
    <cellStyle name="Koblet celle" xfId="769" xr:uid="{00000000-0005-0000-0000-000099120000}"/>
    <cellStyle name="Koblet celle 2" xfId="41" xr:uid="{00000000-0005-0000-0000-00009A120000}"/>
    <cellStyle name="Koblet celle_Balansetall" xfId="6070" xr:uid="{381C4B10-28A4-4EE0-B97A-8A84BD60C5B3}"/>
    <cellStyle name="Kolonne" xfId="5" xr:uid="{00000000-0005-0000-0000-00009B120000}"/>
    <cellStyle name="Kontrollcelle" xfId="770" xr:uid="{00000000-0005-0000-0000-00009C120000}"/>
    <cellStyle name="Kontrollcelle 2" xfId="42" xr:uid="{00000000-0005-0000-0000-00009D120000}"/>
    <cellStyle name="Kontrollcelle_Balansetall" xfId="6071" xr:uid="{10E0EE99-DC2F-4939-8AF2-7D3FBBB624E7}"/>
    <cellStyle name="Linked Cell" xfId="110" xr:uid="{00000000-0005-0000-0000-00009E120000}"/>
    <cellStyle name="Linked Cell 2" xfId="2867" xr:uid="{00000000-0005-0000-0000-00009F120000}"/>
    <cellStyle name="Linked Cell 2 2" xfId="3327" xr:uid="{00000000-0005-0000-0000-0000A0120000}"/>
    <cellStyle name="Linked Cell 2_Balansetall" xfId="6073" xr:uid="{34A8CE57-0257-4FF6-A991-C86575D5BCE7}"/>
    <cellStyle name="Linked Cell 3" xfId="2868" xr:uid="{00000000-0005-0000-0000-0000A1120000}"/>
    <cellStyle name="Linked Cell 3 2" xfId="3328" xr:uid="{00000000-0005-0000-0000-0000A2120000}"/>
    <cellStyle name="Linked Cell 3_Balansetall" xfId="6074" xr:uid="{2F1B1BDD-AE15-44FE-B7A2-AD5998DB1B24}"/>
    <cellStyle name="Linked Cell_Balansetall" xfId="6072" xr:uid="{061EB939-27CA-42E3-9BB2-D92A257701EC}"/>
    <cellStyle name="Merknad" xfId="771" xr:uid="{00000000-0005-0000-0000-0000A3120000}"/>
    <cellStyle name="Merknad 10" xfId="489" xr:uid="{00000000-0005-0000-0000-0000A4120000}"/>
    <cellStyle name="Merknad 10 2" xfId="1355" xr:uid="{00000000-0005-0000-0000-0000A5120000}"/>
    <cellStyle name="Merknad 10 2 2" xfId="2869" xr:uid="{00000000-0005-0000-0000-0000A6120000}"/>
    <cellStyle name="Merknad 10 2 2 2" xfId="3329" xr:uid="{00000000-0005-0000-0000-0000A7120000}"/>
    <cellStyle name="Merknad 10 2 2_Balansetall" xfId="6078" xr:uid="{D44CFEF1-9EB5-45C4-9DCC-C1A4B497D0FE}"/>
    <cellStyle name="Merknad 10 2 3" xfId="2870" xr:uid="{00000000-0005-0000-0000-0000A8120000}"/>
    <cellStyle name="Merknad 10 2 4" xfId="4434" xr:uid="{00000000-0005-0000-0000-0000A9120000}"/>
    <cellStyle name="Merknad 10 2_Balansetall" xfId="6077" xr:uid="{872AA615-7B56-44FF-B01F-E5446902B3F7}"/>
    <cellStyle name="Merknad 10 3" xfId="907" xr:uid="{00000000-0005-0000-0000-0000AB120000}"/>
    <cellStyle name="Merknad 10 3 2" xfId="2871" xr:uid="{00000000-0005-0000-0000-0000AC120000}"/>
    <cellStyle name="Merknad 10 3 3" xfId="3974" xr:uid="{00000000-0005-0000-0000-0000AD120000}"/>
    <cellStyle name="Merknad 10 3_Balansetall" xfId="6079" xr:uid="{947184DA-72E4-4F40-9ED1-DBCC75911517}"/>
    <cellStyle name="Merknad 10 4" xfId="2872" xr:uid="{00000000-0005-0000-0000-0000AF120000}"/>
    <cellStyle name="Merknad 10 5" xfId="3514" xr:uid="{00000000-0005-0000-0000-0000B0120000}"/>
    <cellStyle name="Merknad 10_Balansetall" xfId="6076" xr:uid="{70BC7EAC-A91F-40FB-8930-1025C99EB973}"/>
    <cellStyle name="Merknad 11" xfId="490" xr:uid="{00000000-0005-0000-0000-0000B2120000}"/>
    <cellStyle name="Merknad 11 2" xfId="1367" xr:uid="{00000000-0005-0000-0000-0000B3120000}"/>
    <cellStyle name="Merknad 11 2 2" xfId="2873" xr:uid="{00000000-0005-0000-0000-0000B4120000}"/>
    <cellStyle name="Merknad 11 2 3" xfId="4446" xr:uid="{00000000-0005-0000-0000-0000B5120000}"/>
    <cellStyle name="Merknad 11 2_Balansetall" xfId="6081" xr:uid="{6C973D3A-092F-41C6-BE71-88E0293E7E8A}"/>
    <cellStyle name="Merknad 11 3" xfId="919" xr:uid="{00000000-0005-0000-0000-0000B7120000}"/>
    <cellStyle name="Merknad 11 3 2" xfId="3986" xr:uid="{00000000-0005-0000-0000-0000B8120000}"/>
    <cellStyle name="Merknad 11 3_Balansetall" xfId="6082" xr:uid="{FE0DF2E5-150E-4895-AED6-B60D0CF1E859}"/>
    <cellStyle name="Merknad 11 4" xfId="2874" xr:uid="{00000000-0005-0000-0000-0000B9120000}"/>
    <cellStyle name="Merknad 11 5" xfId="3526" xr:uid="{00000000-0005-0000-0000-0000BA120000}"/>
    <cellStyle name="Merknad 11_Balansetall" xfId="6080" xr:uid="{3930A61E-013D-4F5A-A7AC-BC72FF649453}"/>
    <cellStyle name="Merknad 12" xfId="491" xr:uid="{00000000-0005-0000-0000-0000BC120000}"/>
    <cellStyle name="Merknad 12 2" xfId="1412" xr:uid="{00000000-0005-0000-0000-0000BD120000}"/>
    <cellStyle name="Merknad 12 2 2" xfId="2875" xr:uid="{00000000-0005-0000-0000-0000BE120000}"/>
    <cellStyle name="Merknad 12 2 3" xfId="4491" xr:uid="{00000000-0005-0000-0000-0000BF120000}"/>
    <cellStyle name="Merknad 12 2_Balansetall" xfId="6084" xr:uid="{0DC40930-042C-4A07-89BB-CBC442CCEF2D}"/>
    <cellStyle name="Merknad 12 3" xfId="964" xr:uid="{00000000-0005-0000-0000-0000C1120000}"/>
    <cellStyle name="Merknad 12 3 2" xfId="4031" xr:uid="{00000000-0005-0000-0000-0000C2120000}"/>
    <cellStyle name="Merknad 12 3_Balansetall" xfId="6085" xr:uid="{E6BF1192-F985-4009-B3F4-5CC411F61913}"/>
    <cellStyle name="Merknad 12 4" xfId="2876" xr:uid="{00000000-0005-0000-0000-0000C3120000}"/>
    <cellStyle name="Merknad 12 5" xfId="3571" xr:uid="{00000000-0005-0000-0000-0000C4120000}"/>
    <cellStyle name="Merknad 12_Balansetall" xfId="6083" xr:uid="{E3A36F3F-471B-4E75-AC4A-0F4B12E90C92}"/>
    <cellStyle name="Merknad 13" xfId="492" xr:uid="{00000000-0005-0000-0000-0000C6120000}"/>
    <cellStyle name="Merknad 13 2" xfId="1410" xr:uid="{00000000-0005-0000-0000-0000C7120000}"/>
    <cellStyle name="Merknad 13 2 2" xfId="2877" xr:uid="{00000000-0005-0000-0000-0000C8120000}"/>
    <cellStyle name="Merknad 13 2 3" xfId="4489" xr:uid="{00000000-0005-0000-0000-0000C9120000}"/>
    <cellStyle name="Merknad 13 2_Balansetall" xfId="6087" xr:uid="{BCD40846-C1AC-4DCB-B280-019005F50B66}"/>
    <cellStyle name="Merknad 13 3" xfId="962" xr:uid="{00000000-0005-0000-0000-0000CB120000}"/>
    <cellStyle name="Merknad 13 3 2" xfId="4029" xr:uid="{00000000-0005-0000-0000-0000CC120000}"/>
    <cellStyle name="Merknad 13 3_Balansetall" xfId="6088" xr:uid="{DC748201-6242-48E9-AAD1-EF611ECD7291}"/>
    <cellStyle name="Merknad 13 4" xfId="2878" xr:uid="{00000000-0005-0000-0000-0000CD120000}"/>
    <cellStyle name="Merknad 13 5" xfId="3569" xr:uid="{00000000-0005-0000-0000-0000CE120000}"/>
    <cellStyle name="Merknad 13_Balansetall" xfId="6086" xr:uid="{F8548B2A-E30F-4CE1-9DD7-D4E9C83B5AA3}"/>
    <cellStyle name="Merknad 14" xfId="493" xr:uid="{00000000-0005-0000-0000-0000D0120000}"/>
    <cellStyle name="Merknad 14 2" xfId="1388" xr:uid="{00000000-0005-0000-0000-0000D1120000}"/>
    <cellStyle name="Merknad 14 2 2" xfId="2879" xr:uid="{00000000-0005-0000-0000-0000D2120000}"/>
    <cellStyle name="Merknad 14 2 3" xfId="4467" xr:uid="{00000000-0005-0000-0000-0000D3120000}"/>
    <cellStyle name="Merknad 14 2_Balansetall" xfId="6090" xr:uid="{F36EB861-64F0-408F-B776-A8AAB076AE1E}"/>
    <cellStyle name="Merknad 14 3" xfId="940" xr:uid="{00000000-0005-0000-0000-0000D5120000}"/>
    <cellStyle name="Merknad 14 3 2" xfId="4007" xr:uid="{00000000-0005-0000-0000-0000D6120000}"/>
    <cellStyle name="Merknad 14 3_Balansetall" xfId="6091" xr:uid="{44EBC0B8-8AB1-4BE7-BFF9-D9E46BEB4CB6}"/>
    <cellStyle name="Merknad 14 4" xfId="2880" xr:uid="{00000000-0005-0000-0000-0000D7120000}"/>
    <cellStyle name="Merknad 14 5" xfId="3547" xr:uid="{00000000-0005-0000-0000-0000D8120000}"/>
    <cellStyle name="Merknad 14_Balansetall" xfId="6089" xr:uid="{868B87F2-8A1E-490B-9011-2B8A091DD5F3}"/>
    <cellStyle name="Merknad 15" xfId="494" xr:uid="{00000000-0005-0000-0000-0000DA120000}"/>
    <cellStyle name="Merknad 15 2" xfId="1429" xr:uid="{00000000-0005-0000-0000-0000DB120000}"/>
    <cellStyle name="Merknad 15 2 2" xfId="2881" xr:uid="{00000000-0005-0000-0000-0000DC120000}"/>
    <cellStyle name="Merknad 15 2 3" xfId="4508" xr:uid="{00000000-0005-0000-0000-0000DD120000}"/>
    <cellStyle name="Merknad 15 2_Balansetall" xfId="6093" xr:uid="{D7B2FDFD-44FD-44F6-A517-DF872CAF2E29}"/>
    <cellStyle name="Merknad 15 3" xfId="981" xr:uid="{00000000-0005-0000-0000-0000DF120000}"/>
    <cellStyle name="Merknad 15 3 2" xfId="4048" xr:uid="{00000000-0005-0000-0000-0000E0120000}"/>
    <cellStyle name="Merknad 15 3_Balansetall" xfId="6094" xr:uid="{B95C37A3-2E41-4C51-94F6-7859841E663C}"/>
    <cellStyle name="Merknad 15 4" xfId="2882" xr:uid="{00000000-0005-0000-0000-0000E1120000}"/>
    <cellStyle name="Merknad 15 5" xfId="3588" xr:uid="{00000000-0005-0000-0000-0000E2120000}"/>
    <cellStyle name="Merknad 15_Balansetall" xfId="6092" xr:uid="{C4418FB0-82F9-42BD-9933-3AB270B250C5}"/>
    <cellStyle name="Merknad 16" xfId="495" xr:uid="{00000000-0005-0000-0000-0000E4120000}"/>
    <cellStyle name="Merknad 16 2" xfId="1443" xr:uid="{00000000-0005-0000-0000-0000E5120000}"/>
    <cellStyle name="Merknad 16 2 2" xfId="2883" xr:uid="{00000000-0005-0000-0000-0000E6120000}"/>
    <cellStyle name="Merknad 16 2 3" xfId="4522" xr:uid="{00000000-0005-0000-0000-0000E7120000}"/>
    <cellStyle name="Merknad 16 2_Balansetall" xfId="6096" xr:uid="{68D15161-0E61-4C28-AC64-6BD6345E4E4B}"/>
    <cellStyle name="Merknad 16 3" xfId="995" xr:uid="{00000000-0005-0000-0000-0000E9120000}"/>
    <cellStyle name="Merknad 16 3 2" xfId="4062" xr:uid="{00000000-0005-0000-0000-0000EA120000}"/>
    <cellStyle name="Merknad 16 3_Balansetall" xfId="6097" xr:uid="{B53A0383-C8B8-4E4E-8744-C9FD5E63DCDB}"/>
    <cellStyle name="Merknad 16 4" xfId="2884" xr:uid="{00000000-0005-0000-0000-0000EB120000}"/>
    <cellStyle name="Merknad 16 5" xfId="3602" xr:uid="{00000000-0005-0000-0000-0000EC120000}"/>
    <cellStyle name="Merknad 16_Balansetall" xfId="6095" xr:uid="{7E7E6992-F081-45D6-BC66-58636EA60266}"/>
    <cellStyle name="Merknad 17" xfId="496" xr:uid="{00000000-0005-0000-0000-0000EE120000}"/>
    <cellStyle name="Merknad 17 2" xfId="1457" xr:uid="{00000000-0005-0000-0000-0000EF120000}"/>
    <cellStyle name="Merknad 17 2 2" xfId="2885" xr:uid="{00000000-0005-0000-0000-0000F0120000}"/>
    <cellStyle name="Merknad 17 2 3" xfId="4536" xr:uid="{00000000-0005-0000-0000-0000F1120000}"/>
    <cellStyle name="Merknad 17 2_Balansetall" xfId="6099" xr:uid="{1D32F56A-DBAC-4D91-B76E-E69FB45DB0AA}"/>
    <cellStyle name="Merknad 17 3" xfId="1009" xr:uid="{00000000-0005-0000-0000-0000F3120000}"/>
    <cellStyle name="Merknad 17 3 2" xfId="4076" xr:uid="{00000000-0005-0000-0000-0000F4120000}"/>
    <cellStyle name="Merknad 17 3_Balansetall" xfId="6100" xr:uid="{4B5ADF20-E0BC-4E0D-86B8-EE23F72AAE67}"/>
    <cellStyle name="Merknad 17 4" xfId="2886" xr:uid="{00000000-0005-0000-0000-0000F5120000}"/>
    <cellStyle name="Merknad 17 5" xfId="3616" xr:uid="{00000000-0005-0000-0000-0000F6120000}"/>
    <cellStyle name="Merknad 17_Balansetall" xfId="6098" xr:uid="{EFA23EA9-5D8B-42FC-AE1C-90886780F2D7}"/>
    <cellStyle name="Merknad 18" xfId="497" xr:uid="{00000000-0005-0000-0000-0000F8120000}"/>
    <cellStyle name="Merknad 18 2" xfId="1471" xr:uid="{00000000-0005-0000-0000-0000F9120000}"/>
    <cellStyle name="Merknad 18 2 2" xfId="2887" xr:uid="{00000000-0005-0000-0000-0000FA120000}"/>
    <cellStyle name="Merknad 18 2 3" xfId="4550" xr:uid="{00000000-0005-0000-0000-0000FB120000}"/>
    <cellStyle name="Merknad 18 2_Balansetall" xfId="6102" xr:uid="{67D8EE76-6911-45C8-A829-59379A07B36E}"/>
    <cellStyle name="Merknad 18 3" xfId="1023" xr:uid="{00000000-0005-0000-0000-0000FD120000}"/>
    <cellStyle name="Merknad 18 3 2" xfId="4090" xr:uid="{00000000-0005-0000-0000-0000FE120000}"/>
    <cellStyle name="Merknad 18 3_Balansetall" xfId="6103" xr:uid="{119F20D2-5E6B-4E3F-83AF-A5231FE40C62}"/>
    <cellStyle name="Merknad 18 4" xfId="2888" xr:uid="{00000000-0005-0000-0000-0000FF120000}"/>
    <cellStyle name="Merknad 18 5" xfId="3630" xr:uid="{00000000-0005-0000-0000-000000130000}"/>
    <cellStyle name="Merknad 18_Balansetall" xfId="6101" xr:uid="{3B6ECE0B-6646-45B1-BFA1-25198A59B5A3}"/>
    <cellStyle name="Merknad 19" xfId="498" xr:uid="{00000000-0005-0000-0000-000002130000}"/>
    <cellStyle name="Merknad 19 2" xfId="1409" xr:uid="{00000000-0005-0000-0000-000003130000}"/>
    <cellStyle name="Merknad 19 2 2" xfId="2889" xr:uid="{00000000-0005-0000-0000-000004130000}"/>
    <cellStyle name="Merknad 19 2 3" xfId="4488" xr:uid="{00000000-0005-0000-0000-000005130000}"/>
    <cellStyle name="Merknad 19 2_Balansetall" xfId="6105" xr:uid="{8BDBD517-DC5B-437A-8CF4-3771C2987D40}"/>
    <cellStyle name="Merknad 19 3" xfId="961" xr:uid="{00000000-0005-0000-0000-000007130000}"/>
    <cellStyle name="Merknad 19 3 2" xfId="4028" xr:uid="{00000000-0005-0000-0000-000008130000}"/>
    <cellStyle name="Merknad 19 3_Balansetall" xfId="6106" xr:uid="{1A866015-9CD5-4484-8171-2458BA83E0DF}"/>
    <cellStyle name="Merknad 19 4" xfId="2890" xr:uid="{00000000-0005-0000-0000-000009130000}"/>
    <cellStyle name="Merknad 19 5" xfId="3568" xr:uid="{00000000-0005-0000-0000-00000A130000}"/>
    <cellStyle name="Merknad 19_Balansetall" xfId="6104" xr:uid="{50E14DBD-F7A2-454C-A10D-AE4CF4833443}"/>
    <cellStyle name="Merknad 2" xfId="499" xr:uid="{00000000-0005-0000-0000-00000C130000}"/>
    <cellStyle name="Merknad 2 2" xfId="1260" xr:uid="{00000000-0005-0000-0000-00000D130000}"/>
    <cellStyle name="Merknad 2 2 2" xfId="2891" xr:uid="{00000000-0005-0000-0000-00000E130000}"/>
    <cellStyle name="Merknad 2 2 2 2" xfId="3330" xr:uid="{00000000-0005-0000-0000-00000F130000}"/>
    <cellStyle name="Merknad 2 2 2_Balansetall" xfId="6109" xr:uid="{CC7C3D7A-B7E7-4541-A65E-4DFADF5DCD8F}"/>
    <cellStyle name="Merknad 2 2 3" xfId="2892" xr:uid="{00000000-0005-0000-0000-000010130000}"/>
    <cellStyle name="Merknad 2 2 4" xfId="4339" xr:uid="{00000000-0005-0000-0000-000011130000}"/>
    <cellStyle name="Merknad 2 2_Balansetall" xfId="6108" xr:uid="{86F27F5E-5836-49E4-B69C-498D704485A8}"/>
    <cellStyle name="Merknad 2 3" xfId="812" xr:uid="{00000000-0005-0000-0000-000013130000}"/>
    <cellStyle name="Merknad 2 3 2" xfId="2893" xr:uid="{00000000-0005-0000-0000-000014130000}"/>
    <cellStyle name="Merknad 2 3 3" xfId="3879" xr:uid="{00000000-0005-0000-0000-000015130000}"/>
    <cellStyle name="Merknad 2 3_Balansetall" xfId="6110" xr:uid="{8C56D0BD-F7DA-4434-8BF9-96E371B7B88F}"/>
    <cellStyle name="Merknad 2 4" xfId="2894" xr:uid="{00000000-0005-0000-0000-000017130000}"/>
    <cellStyle name="Merknad 2 5" xfId="3419" xr:uid="{00000000-0005-0000-0000-000018130000}"/>
    <cellStyle name="Merknad 2_Balansetall" xfId="6107" xr:uid="{6A9D38BE-4F21-429B-BDD9-722A606CCB98}"/>
    <cellStyle name="Merknad 20" xfId="500" xr:uid="{00000000-0005-0000-0000-00001A130000}"/>
    <cellStyle name="Merknad 20 2" xfId="1411" xr:uid="{00000000-0005-0000-0000-00001B130000}"/>
    <cellStyle name="Merknad 20 2 2" xfId="2895" xr:uid="{00000000-0005-0000-0000-00001C130000}"/>
    <cellStyle name="Merknad 20 2 3" xfId="4490" xr:uid="{00000000-0005-0000-0000-00001D130000}"/>
    <cellStyle name="Merknad 20 2_Balansetall" xfId="6112" xr:uid="{72A9126B-BD2D-4A93-8819-FD2A14DA6E6A}"/>
    <cellStyle name="Merknad 20 3" xfId="963" xr:uid="{00000000-0005-0000-0000-00001F130000}"/>
    <cellStyle name="Merknad 20 3 2" xfId="4030" xr:uid="{00000000-0005-0000-0000-000020130000}"/>
    <cellStyle name="Merknad 20 3_Balansetall" xfId="6113" xr:uid="{59FFEA57-9024-45F4-9196-2A64BE092767}"/>
    <cellStyle name="Merknad 20 4" xfId="2896" xr:uid="{00000000-0005-0000-0000-000021130000}"/>
    <cellStyle name="Merknad 20 5" xfId="3570" xr:uid="{00000000-0005-0000-0000-000022130000}"/>
    <cellStyle name="Merknad 20_Balansetall" xfId="6111" xr:uid="{CCD54D9D-604C-4E2C-B114-FB2C06DB4DBD}"/>
    <cellStyle name="Merknad 21" xfId="501" xr:uid="{00000000-0005-0000-0000-000024130000}"/>
    <cellStyle name="Merknad 21 2" xfId="1507" xr:uid="{00000000-0005-0000-0000-000025130000}"/>
    <cellStyle name="Merknad 21 2 2" xfId="2897" xr:uid="{00000000-0005-0000-0000-000026130000}"/>
    <cellStyle name="Merknad 21 2 3" xfId="4586" xr:uid="{00000000-0005-0000-0000-000027130000}"/>
    <cellStyle name="Merknad 21 2_Balansetall" xfId="6115" xr:uid="{B0187BEE-5612-4A45-8BBB-9E1066B0001A}"/>
    <cellStyle name="Merknad 21 3" xfId="1059" xr:uid="{00000000-0005-0000-0000-000029130000}"/>
    <cellStyle name="Merknad 21 3 2" xfId="4126" xr:uid="{00000000-0005-0000-0000-00002A130000}"/>
    <cellStyle name="Merknad 21 3_Balansetall" xfId="6116" xr:uid="{496519E7-E7BB-4543-B41D-4070B19131B3}"/>
    <cellStyle name="Merknad 21 4" xfId="2898" xr:uid="{00000000-0005-0000-0000-00002B130000}"/>
    <cellStyle name="Merknad 21 5" xfId="3666" xr:uid="{00000000-0005-0000-0000-00002C130000}"/>
    <cellStyle name="Merknad 21_Balansetall" xfId="6114" xr:uid="{A3B40BC5-54B2-4828-988D-4A15C59DB6C9}"/>
    <cellStyle name="Merknad 22" xfId="502" xr:uid="{00000000-0005-0000-0000-00002E130000}"/>
    <cellStyle name="Merknad 22 2" xfId="1521" xr:uid="{00000000-0005-0000-0000-00002F130000}"/>
    <cellStyle name="Merknad 22 2 2" xfId="2899" xr:uid="{00000000-0005-0000-0000-000030130000}"/>
    <cellStyle name="Merknad 22 2 3" xfId="4600" xr:uid="{00000000-0005-0000-0000-000031130000}"/>
    <cellStyle name="Merknad 22 2_Balansetall" xfId="6118" xr:uid="{FE3543F0-2705-491E-BFE6-47C931159FFB}"/>
    <cellStyle name="Merknad 22 3" xfId="1073" xr:uid="{00000000-0005-0000-0000-000033130000}"/>
    <cellStyle name="Merknad 22 3 2" xfId="4140" xr:uid="{00000000-0005-0000-0000-000034130000}"/>
    <cellStyle name="Merknad 22 3_Balansetall" xfId="6119" xr:uid="{98A231C8-EC67-4B73-96A8-5492D75C1809}"/>
    <cellStyle name="Merknad 22 4" xfId="2900" xr:uid="{00000000-0005-0000-0000-000035130000}"/>
    <cellStyle name="Merknad 22 5" xfId="3680" xr:uid="{00000000-0005-0000-0000-000036130000}"/>
    <cellStyle name="Merknad 22_Balansetall" xfId="6117" xr:uid="{F9261504-6075-494C-ADAC-81922289C98F}"/>
    <cellStyle name="Merknad 23" xfId="503" xr:uid="{00000000-0005-0000-0000-000038130000}"/>
    <cellStyle name="Merknad 23 2" xfId="1564" xr:uid="{00000000-0005-0000-0000-000039130000}"/>
    <cellStyle name="Merknad 23 2 2" xfId="2901" xr:uid="{00000000-0005-0000-0000-00003A130000}"/>
    <cellStyle name="Merknad 23 2 3" xfId="4643" xr:uid="{00000000-0005-0000-0000-00003B130000}"/>
    <cellStyle name="Merknad 23 2_Balansetall" xfId="6121" xr:uid="{A0F5987B-AB92-4597-813D-B7CA6C5904F2}"/>
    <cellStyle name="Merknad 23 3" xfId="1116" xr:uid="{00000000-0005-0000-0000-00003D130000}"/>
    <cellStyle name="Merknad 23 3 2" xfId="4183" xr:uid="{00000000-0005-0000-0000-00003E130000}"/>
    <cellStyle name="Merknad 23 3_Balansetall" xfId="6122" xr:uid="{E5BACC1A-1496-494E-91CF-7A9E38BB96F8}"/>
    <cellStyle name="Merknad 23 4" xfId="2902" xr:uid="{00000000-0005-0000-0000-00003F130000}"/>
    <cellStyle name="Merknad 23 5" xfId="3723" xr:uid="{00000000-0005-0000-0000-000040130000}"/>
    <cellStyle name="Merknad 23_Balansetall" xfId="6120" xr:uid="{BB8303D3-5620-4321-A33A-8CEF42D9522C}"/>
    <cellStyle name="Merknad 24" xfId="504" xr:uid="{00000000-0005-0000-0000-000042130000}"/>
    <cellStyle name="Merknad 24 2" xfId="1563" xr:uid="{00000000-0005-0000-0000-000043130000}"/>
    <cellStyle name="Merknad 24 2 2" xfId="2903" xr:uid="{00000000-0005-0000-0000-000044130000}"/>
    <cellStyle name="Merknad 24 2 3" xfId="4642" xr:uid="{00000000-0005-0000-0000-000045130000}"/>
    <cellStyle name="Merknad 24 2_Balansetall" xfId="6124" xr:uid="{8BDB2676-6DE6-45DA-9EBD-298922977693}"/>
    <cellStyle name="Merknad 24 3" xfId="1115" xr:uid="{00000000-0005-0000-0000-000047130000}"/>
    <cellStyle name="Merknad 24 3 2" xfId="4182" xr:uid="{00000000-0005-0000-0000-000048130000}"/>
    <cellStyle name="Merknad 24 3_Balansetall" xfId="6125" xr:uid="{D7E9327D-A3FE-4730-BE60-E62892B1FEF4}"/>
    <cellStyle name="Merknad 24 4" xfId="2904" xr:uid="{00000000-0005-0000-0000-000049130000}"/>
    <cellStyle name="Merknad 24 5" xfId="3722" xr:uid="{00000000-0005-0000-0000-00004A130000}"/>
    <cellStyle name="Merknad 24_Balansetall" xfId="6123" xr:uid="{8BC49468-DAA0-4EC5-B9EF-534E87DCCA8A}"/>
    <cellStyle name="Merknad 25" xfId="505" xr:uid="{00000000-0005-0000-0000-00004C130000}"/>
    <cellStyle name="Merknad 25 2" xfId="1542" xr:uid="{00000000-0005-0000-0000-00004D130000}"/>
    <cellStyle name="Merknad 25 2 2" xfId="2905" xr:uid="{00000000-0005-0000-0000-00004E130000}"/>
    <cellStyle name="Merknad 25 2 3" xfId="4621" xr:uid="{00000000-0005-0000-0000-00004F130000}"/>
    <cellStyle name="Merknad 25 2_Balansetall" xfId="6127" xr:uid="{D99D6420-30F7-4F3D-9A04-F11A25E59C87}"/>
    <cellStyle name="Merknad 25 3" xfId="1094" xr:uid="{00000000-0005-0000-0000-000051130000}"/>
    <cellStyle name="Merknad 25 3 2" xfId="4161" xr:uid="{00000000-0005-0000-0000-000052130000}"/>
    <cellStyle name="Merknad 25 3_Balansetall" xfId="6128" xr:uid="{42B97611-EB91-4A68-9491-A79A69B22A30}"/>
    <cellStyle name="Merknad 25 4" xfId="2906" xr:uid="{00000000-0005-0000-0000-000053130000}"/>
    <cellStyle name="Merknad 25 5" xfId="3701" xr:uid="{00000000-0005-0000-0000-000054130000}"/>
    <cellStyle name="Merknad 25_Balansetall" xfId="6126" xr:uid="{82AEBF2E-6B35-4566-A1CC-84FB645A35A1}"/>
    <cellStyle name="Merknad 26" xfId="506" xr:uid="{00000000-0005-0000-0000-000056130000}"/>
    <cellStyle name="Merknad 26 2" xfId="1581" xr:uid="{00000000-0005-0000-0000-000057130000}"/>
    <cellStyle name="Merknad 26 2 2" xfId="2907" xr:uid="{00000000-0005-0000-0000-000058130000}"/>
    <cellStyle name="Merknad 26 2 3" xfId="4660" xr:uid="{00000000-0005-0000-0000-000059130000}"/>
    <cellStyle name="Merknad 26 2_Balansetall" xfId="6130" xr:uid="{C626B10F-9835-4912-BD61-8989A3A0865D}"/>
    <cellStyle name="Merknad 26 3" xfId="1133" xr:uid="{00000000-0005-0000-0000-00005B130000}"/>
    <cellStyle name="Merknad 26 3 2" xfId="4200" xr:uid="{00000000-0005-0000-0000-00005C130000}"/>
    <cellStyle name="Merknad 26 3_Balansetall" xfId="6131" xr:uid="{C4DDFE79-7E19-4716-A58B-D080F3B8347B}"/>
    <cellStyle name="Merknad 26 4" xfId="2908" xr:uid="{00000000-0005-0000-0000-00005D130000}"/>
    <cellStyle name="Merknad 26 5" xfId="3740" xr:uid="{00000000-0005-0000-0000-00005E130000}"/>
    <cellStyle name="Merknad 26_Balansetall" xfId="6129" xr:uid="{ED08D1E4-6DF5-46C3-BA89-3400CDE384BE}"/>
    <cellStyle name="Merknad 27" xfId="507" xr:uid="{00000000-0005-0000-0000-000060130000}"/>
    <cellStyle name="Merknad 27 2" xfId="1595" xr:uid="{00000000-0005-0000-0000-000061130000}"/>
    <cellStyle name="Merknad 27 2 2" xfId="2909" xr:uid="{00000000-0005-0000-0000-000062130000}"/>
    <cellStyle name="Merknad 27 2 3" xfId="4674" xr:uid="{00000000-0005-0000-0000-000063130000}"/>
    <cellStyle name="Merknad 27 2_Balansetall" xfId="6133" xr:uid="{9B78F599-2FD1-4440-8C1C-5CFAA13D2931}"/>
    <cellStyle name="Merknad 27 3" xfId="1147" xr:uid="{00000000-0005-0000-0000-000065130000}"/>
    <cellStyle name="Merknad 27 3 2" xfId="4214" xr:uid="{00000000-0005-0000-0000-000066130000}"/>
    <cellStyle name="Merknad 27 3_Balansetall" xfId="6134" xr:uid="{4F01F326-4445-455B-AB6D-1DFE379CCCC5}"/>
    <cellStyle name="Merknad 27 4" xfId="2910" xr:uid="{00000000-0005-0000-0000-000067130000}"/>
    <cellStyle name="Merknad 27 5" xfId="3754" xr:uid="{00000000-0005-0000-0000-000068130000}"/>
    <cellStyle name="Merknad 27_Balansetall" xfId="6132" xr:uid="{4B133E66-035F-4B7D-A73E-024CFB478C57}"/>
    <cellStyle name="Merknad 28" xfId="508" xr:uid="{00000000-0005-0000-0000-00006A130000}"/>
    <cellStyle name="Merknad 28 2" xfId="1609" xr:uid="{00000000-0005-0000-0000-00006B130000}"/>
    <cellStyle name="Merknad 28 2 2" xfId="2911" xr:uid="{00000000-0005-0000-0000-00006C130000}"/>
    <cellStyle name="Merknad 28 2 3" xfId="4688" xr:uid="{00000000-0005-0000-0000-00006D130000}"/>
    <cellStyle name="Merknad 28 2_Balansetall" xfId="6136" xr:uid="{7163A276-90E3-48BE-A3DF-72FA3C64EF12}"/>
    <cellStyle name="Merknad 28 3" xfId="1161" xr:uid="{00000000-0005-0000-0000-00006F130000}"/>
    <cellStyle name="Merknad 28 3 2" xfId="4228" xr:uid="{00000000-0005-0000-0000-000070130000}"/>
    <cellStyle name="Merknad 28 3_Balansetall" xfId="6137" xr:uid="{071E9D6B-98C5-4F8A-BC03-4D5DD11FABAE}"/>
    <cellStyle name="Merknad 28 4" xfId="2912" xr:uid="{00000000-0005-0000-0000-000071130000}"/>
    <cellStyle name="Merknad 28 5" xfId="3768" xr:uid="{00000000-0005-0000-0000-000072130000}"/>
    <cellStyle name="Merknad 28_Balansetall" xfId="6135" xr:uid="{8DC0ED84-9C2B-4133-85FB-18BCDE117A2D}"/>
    <cellStyle name="Merknad 29" xfId="509" xr:uid="{00000000-0005-0000-0000-000074130000}"/>
    <cellStyle name="Merknad 29 2" xfId="1623" xr:uid="{00000000-0005-0000-0000-000075130000}"/>
    <cellStyle name="Merknad 29 2 2" xfId="2913" xr:uid="{00000000-0005-0000-0000-000076130000}"/>
    <cellStyle name="Merknad 29 2 3" xfId="4702" xr:uid="{00000000-0005-0000-0000-000077130000}"/>
    <cellStyle name="Merknad 29 2_Balansetall" xfId="6139" xr:uid="{7D80439E-1CDD-4CA0-8A81-88B3527EC1FF}"/>
    <cellStyle name="Merknad 29 3" xfId="1175" xr:uid="{00000000-0005-0000-0000-000079130000}"/>
    <cellStyle name="Merknad 29 3 2" xfId="4242" xr:uid="{00000000-0005-0000-0000-00007A130000}"/>
    <cellStyle name="Merknad 29 3_Balansetall" xfId="6140" xr:uid="{B01DF2B9-4EBB-4B60-AE9E-B59DA8E9C1A8}"/>
    <cellStyle name="Merknad 29 4" xfId="2914" xr:uid="{00000000-0005-0000-0000-00007B130000}"/>
    <cellStyle name="Merknad 29 5" xfId="3782" xr:uid="{00000000-0005-0000-0000-00007C130000}"/>
    <cellStyle name="Merknad 29_Balansetall" xfId="6138" xr:uid="{AD52F1CD-4D64-4C6C-BCDF-A9266232D446}"/>
    <cellStyle name="Merknad 3" xfId="510" xr:uid="{00000000-0005-0000-0000-00007E130000}"/>
    <cellStyle name="Merknad 3 2" xfId="1266" xr:uid="{00000000-0005-0000-0000-00007F130000}"/>
    <cellStyle name="Merknad 3 2 2" xfId="2915" xr:uid="{00000000-0005-0000-0000-000080130000}"/>
    <cellStyle name="Merknad 3 2 2 2" xfId="3331" xr:uid="{00000000-0005-0000-0000-000081130000}"/>
    <cellStyle name="Merknad 3 2 2_Balansetall" xfId="6143" xr:uid="{CB1655B5-DDD3-48B0-8E63-0A06FF47D85C}"/>
    <cellStyle name="Merknad 3 2 3" xfId="2916" xr:uid="{00000000-0005-0000-0000-000082130000}"/>
    <cellStyle name="Merknad 3 2 4" xfId="4345" xr:uid="{00000000-0005-0000-0000-000083130000}"/>
    <cellStyle name="Merknad 3 2_Balansetall" xfId="6142" xr:uid="{85C6F504-7735-4759-BF5C-895B772B6516}"/>
    <cellStyle name="Merknad 3 3" xfId="818" xr:uid="{00000000-0005-0000-0000-000085130000}"/>
    <cellStyle name="Merknad 3 3 2" xfId="2917" xr:uid="{00000000-0005-0000-0000-000086130000}"/>
    <cellStyle name="Merknad 3 3 3" xfId="3885" xr:uid="{00000000-0005-0000-0000-000087130000}"/>
    <cellStyle name="Merknad 3 3_Balansetall" xfId="6144" xr:uid="{A218604D-6847-48EF-8491-0305C17F4CF6}"/>
    <cellStyle name="Merknad 3 4" xfId="2918" xr:uid="{00000000-0005-0000-0000-000089130000}"/>
    <cellStyle name="Merknad 3 5" xfId="3425" xr:uid="{00000000-0005-0000-0000-00008A130000}"/>
    <cellStyle name="Merknad 3_Balansetall" xfId="6141" xr:uid="{AF4C8325-DC25-4C0B-A980-1E0173B7784D}"/>
    <cellStyle name="Merknad 30" xfId="511" xr:uid="{00000000-0005-0000-0000-00008C130000}"/>
    <cellStyle name="Merknad 30 2" xfId="1636" xr:uid="{00000000-0005-0000-0000-00008D130000}"/>
    <cellStyle name="Merknad 30 2 2" xfId="2919" xr:uid="{00000000-0005-0000-0000-00008E130000}"/>
    <cellStyle name="Merknad 30 2 3" xfId="4715" xr:uid="{00000000-0005-0000-0000-00008F130000}"/>
    <cellStyle name="Merknad 30 2_Balansetall" xfId="6146" xr:uid="{CB7B55AC-C169-4572-9B9D-4852F2F50FFA}"/>
    <cellStyle name="Merknad 30 3" xfId="1188" xr:uid="{00000000-0005-0000-0000-000091130000}"/>
    <cellStyle name="Merknad 30 3 2" xfId="4255" xr:uid="{00000000-0005-0000-0000-000092130000}"/>
    <cellStyle name="Merknad 30 3_Balansetall" xfId="6147" xr:uid="{916AF1D6-028C-43C1-BECB-076623F7943F}"/>
    <cellStyle name="Merknad 30 4" xfId="2920" xr:uid="{00000000-0005-0000-0000-000093130000}"/>
    <cellStyle name="Merknad 30 5" xfId="3795" xr:uid="{00000000-0005-0000-0000-000094130000}"/>
    <cellStyle name="Merknad 30_Balansetall" xfId="6145" xr:uid="{5FE0848F-01F4-4BE7-8303-858E0B557143}"/>
    <cellStyle name="Merknad 31" xfId="512" xr:uid="{00000000-0005-0000-0000-000096130000}"/>
    <cellStyle name="Merknad 31 2" xfId="1649" xr:uid="{00000000-0005-0000-0000-000097130000}"/>
    <cellStyle name="Merknad 31 2 2" xfId="2921" xr:uid="{00000000-0005-0000-0000-000098130000}"/>
    <cellStyle name="Merknad 31 2 3" xfId="4728" xr:uid="{00000000-0005-0000-0000-000099130000}"/>
    <cellStyle name="Merknad 31 2_Balansetall" xfId="6149" xr:uid="{ABA53795-E766-4B4D-930B-96BFE5968F23}"/>
    <cellStyle name="Merknad 31 3" xfId="1201" xr:uid="{00000000-0005-0000-0000-00009B130000}"/>
    <cellStyle name="Merknad 31 3 2" xfId="4268" xr:uid="{00000000-0005-0000-0000-00009C130000}"/>
    <cellStyle name="Merknad 31 3_Balansetall" xfId="6150" xr:uid="{1FDF3D6C-DC31-4959-A085-99DA98EF2A39}"/>
    <cellStyle name="Merknad 31 4" xfId="2922" xr:uid="{00000000-0005-0000-0000-00009D130000}"/>
    <cellStyle name="Merknad 31 5" xfId="3808" xr:uid="{00000000-0005-0000-0000-00009E130000}"/>
    <cellStyle name="Merknad 31_Balansetall" xfId="6148" xr:uid="{2EC4E727-F53C-48BF-BC79-A9A84E4F83B0}"/>
    <cellStyle name="Merknad 32" xfId="513" xr:uid="{00000000-0005-0000-0000-0000A0130000}"/>
    <cellStyle name="Merknad 32 2" xfId="1661" xr:uid="{00000000-0005-0000-0000-0000A1130000}"/>
    <cellStyle name="Merknad 32 2 2" xfId="2923" xr:uid="{00000000-0005-0000-0000-0000A2130000}"/>
    <cellStyle name="Merknad 32 2 3" xfId="4740" xr:uid="{00000000-0005-0000-0000-0000A3130000}"/>
    <cellStyle name="Merknad 32 2_Balansetall" xfId="6152" xr:uid="{EDF2AD07-AC1D-4B89-B39B-B3882987143A}"/>
    <cellStyle name="Merknad 32 3" xfId="1213" xr:uid="{00000000-0005-0000-0000-0000A5130000}"/>
    <cellStyle name="Merknad 32 3 2" xfId="4280" xr:uid="{00000000-0005-0000-0000-0000A6130000}"/>
    <cellStyle name="Merknad 32 3_Balansetall" xfId="6153" xr:uid="{AB0E130E-BFE0-4EA8-ADD0-32A6C7ED6AC8}"/>
    <cellStyle name="Merknad 32 4" xfId="2924" xr:uid="{00000000-0005-0000-0000-0000A7130000}"/>
    <cellStyle name="Merknad 32 5" xfId="3820" xr:uid="{00000000-0005-0000-0000-0000A8130000}"/>
    <cellStyle name="Merknad 32_Balansetall" xfId="6151" xr:uid="{562AC0A7-A649-4E98-BB8A-E963E871A45C}"/>
    <cellStyle name="Merknad 33" xfId="564" xr:uid="{00000000-0005-0000-0000-0000AA130000}"/>
    <cellStyle name="Merknad 33 2" xfId="1694" xr:uid="{00000000-0005-0000-0000-0000AB130000}"/>
    <cellStyle name="Merknad 33 2 2" xfId="2925" xr:uid="{00000000-0005-0000-0000-0000AC130000}"/>
    <cellStyle name="Merknad 33 2 3" xfId="4773" xr:uid="{00000000-0005-0000-0000-0000AD130000}"/>
    <cellStyle name="Merknad 33 2_Balansetall" xfId="6155" xr:uid="{D7BB7643-8CF6-449C-8C2F-3CB3762115FD}"/>
    <cellStyle name="Merknad 33 3" xfId="1246" xr:uid="{00000000-0005-0000-0000-0000AF130000}"/>
    <cellStyle name="Merknad 33 3 2" xfId="4313" xr:uid="{00000000-0005-0000-0000-0000B0130000}"/>
    <cellStyle name="Merknad 33 3_Balansetall" xfId="6156" xr:uid="{3A532955-929E-4644-B665-86FC710D9BAD}"/>
    <cellStyle name="Merknad 33 4" xfId="2926" xr:uid="{00000000-0005-0000-0000-0000B1130000}"/>
    <cellStyle name="Merknad 33 5" xfId="3853" xr:uid="{00000000-0005-0000-0000-0000B2130000}"/>
    <cellStyle name="Merknad 33_Balansetall" xfId="6154" xr:uid="{A5A57A0A-D4F2-41C5-8D2A-27760132737C}"/>
    <cellStyle name="Merknad 34" xfId="43" xr:uid="{00000000-0005-0000-0000-0000B4130000}"/>
    <cellStyle name="Merknad 34 2" xfId="2928" xr:uid="{00000000-0005-0000-0000-0000B5130000}"/>
    <cellStyle name="Merknad 34 2 2" xfId="3333" xr:uid="{00000000-0005-0000-0000-0000B6130000}"/>
    <cellStyle name="Merknad 34 2_Balansetall" xfId="6158" xr:uid="{098E062C-EB66-4DD6-893C-C9C2C3DE499C}"/>
    <cellStyle name="Merknad 34 3" xfId="2927" xr:uid="{00000000-0005-0000-0000-0000B7130000}"/>
    <cellStyle name="Merknad 34 4" xfId="3332" xr:uid="{00000000-0005-0000-0000-0000B8130000}"/>
    <cellStyle name="Merknad 34_Balansetall" xfId="6157" xr:uid="{0963F9A9-EC7A-4BB7-8B5E-A6B5E7682DBF}"/>
    <cellStyle name="Merknad 35" xfId="2929" xr:uid="{00000000-0005-0000-0000-0000B9130000}"/>
    <cellStyle name="Merknad 35 2" xfId="2930" xr:uid="{00000000-0005-0000-0000-0000BA130000}"/>
    <cellStyle name="Merknad 35 2 2" xfId="3335" xr:uid="{00000000-0005-0000-0000-0000BB130000}"/>
    <cellStyle name="Merknad 35 2_Balansetall" xfId="6160" xr:uid="{9B6DF245-5213-4784-9BEA-DA5FF4969EEC}"/>
    <cellStyle name="Merknad 35 3" xfId="3334" xr:uid="{00000000-0005-0000-0000-0000BC130000}"/>
    <cellStyle name="Merknad 35_Balansetall" xfId="6159" xr:uid="{E00DC588-DBDB-432D-A683-9729123848C4}"/>
    <cellStyle name="Merknad 36" xfId="2931" xr:uid="{00000000-0005-0000-0000-0000BD130000}"/>
    <cellStyle name="Merknad 36 2" xfId="2932" xr:uid="{00000000-0005-0000-0000-0000BE130000}"/>
    <cellStyle name="Merknad 36 2 2" xfId="3337" xr:uid="{00000000-0005-0000-0000-0000BF130000}"/>
    <cellStyle name="Merknad 36 2_Balansetall" xfId="6162" xr:uid="{5F9D6DB6-A547-4F0C-AF70-525198C7382C}"/>
    <cellStyle name="Merknad 36 3" xfId="3336" xr:uid="{00000000-0005-0000-0000-0000C0130000}"/>
    <cellStyle name="Merknad 36_Balansetall" xfId="6161" xr:uid="{DEA13203-CC5D-4440-BCE3-5492DF9BB68E}"/>
    <cellStyle name="Merknad 37" xfId="2933" xr:uid="{00000000-0005-0000-0000-0000C1130000}"/>
    <cellStyle name="Merknad 37 2" xfId="3338" xr:uid="{00000000-0005-0000-0000-0000C2130000}"/>
    <cellStyle name="Merknad 37_Balansetall" xfId="6163" xr:uid="{9390F8A6-F7B4-4A48-A95A-82A6853F50DC}"/>
    <cellStyle name="Merknad 38" xfId="2934" xr:uid="{00000000-0005-0000-0000-0000C3130000}"/>
    <cellStyle name="Merknad 38 2" xfId="3339" xr:uid="{00000000-0005-0000-0000-0000C4130000}"/>
    <cellStyle name="Merknad 38_Balansetall" xfId="6164" xr:uid="{92818DB3-CD88-4D4A-821C-2DC1F64D06EA}"/>
    <cellStyle name="Merknad 4" xfId="514" xr:uid="{00000000-0005-0000-0000-0000C5130000}"/>
    <cellStyle name="Merknad 4 2" xfId="1267" xr:uid="{00000000-0005-0000-0000-0000C6130000}"/>
    <cellStyle name="Merknad 4 2 2" xfId="2935" xr:uid="{00000000-0005-0000-0000-0000C7130000}"/>
    <cellStyle name="Merknad 4 2 2 2" xfId="3340" xr:uid="{00000000-0005-0000-0000-0000C8130000}"/>
    <cellStyle name="Merknad 4 2 2_Balansetall" xfId="6167" xr:uid="{40ED0DA4-0AB3-416C-8DA3-334641A4A5CA}"/>
    <cellStyle name="Merknad 4 2 3" xfId="2936" xr:uid="{00000000-0005-0000-0000-0000C9130000}"/>
    <cellStyle name="Merknad 4 2 4" xfId="4346" xr:uid="{00000000-0005-0000-0000-0000CA130000}"/>
    <cellStyle name="Merknad 4 2_Balansetall" xfId="6166" xr:uid="{DFF5B3C9-50F2-4029-9419-6304F6E56FF4}"/>
    <cellStyle name="Merknad 4 3" xfId="819" xr:uid="{00000000-0005-0000-0000-0000CC130000}"/>
    <cellStyle name="Merknad 4 3 2" xfId="2937" xr:uid="{00000000-0005-0000-0000-0000CD130000}"/>
    <cellStyle name="Merknad 4 3 3" xfId="3886" xr:uid="{00000000-0005-0000-0000-0000CE130000}"/>
    <cellStyle name="Merknad 4 3_Balansetall" xfId="6168" xr:uid="{7C44B024-5181-4161-A063-5151B48A4F78}"/>
    <cellStyle name="Merknad 4 4" xfId="2938" xr:uid="{00000000-0005-0000-0000-0000D0130000}"/>
    <cellStyle name="Merknad 4 5" xfId="3426" xr:uid="{00000000-0005-0000-0000-0000D1130000}"/>
    <cellStyle name="Merknad 4_Balansetall" xfId="6165" xr:uid="{519D55D8-2C77-44DA-8FB6-D3BC1FA34B33}"/>
    <cellStyle name="Merknad 5" xfId="515" xr:uid="{00000000-0005-0000-0000-0000D3130000}"/>
    <cellStyle name="Merknad 5 2" xfId="1287" xr:uid="{00000000-0005-0000-0000-0000D4130000}"/>
    <cellStyle name="Merknad 5 2 2" xfId="2939" xr:uid="{00000000-0005-0000-0000-0000D5130000}"/>
    <cellStyle name="Merknad 5 2 2 2" xfId="3341" xr:uid="{00000000-0005-0000-0000-0000D6130000}"/>
    <cellStyle name="Merknad 5 2 2_Balansetall" xfId="6171" xr:uid="{B670732A-FD98-4F42-B3FB-348F533B4983}"/>
    <cellStyle name="Merknad 5 2 3" xfId="2940" xr:uid="{00000000-0005-0000-0000-0000D7130000}"/>
    <cellStyle name="Merknad 5 2 4" xfId="4366" xr:uid="{00000000-0005-0000-0000-0000D8130000}"/>
    <cellStyle name="Merknad 5 2_Balansetall" xfId="6170" xr:uid="{E0D1F090-58A7-44B8-A4C3-D9574D53DC97}"/>
    <cellStyle name="Merknad 5 3" xfId="839" xr:uid="{00000000-0005-0000-0000-0000DA130000}"/>
    <cellStyle name="Merknad 5 3 2" xfId="2941" xr:uid="{00000000-0005-0000-0000-0000DB130000}"/>
    <cellStyle name="Merknad 5 3 3" xfId="3906" xr:uid="{00000000-0005-0000-0000-0000DC130000}"/>
    <cellStyle name="Merknad 5 3_Balansetall" xfId="6172" xr:uid="{B0EB6487-8DE2-4DAC-A7DB-0A42525CEA2F}"/>
    <cellStyle name="Merknad 5 4" xfId="2942" xr:uid="{00000000-0005-0000-0000-0000DE130000}"/>
    <cellStyle name="Merknad 5 5" xfId="3446" xr:uid="{00000000-0005-0000-0000-0000DF130000}"/>
    <cellStyle name="Merknad 5_Balansetall" xfId="6169" xr:uid="{0D499A10-BE46-43CF-A554-EF2850AD7E36}"/>
    <cellStyle name="Merknad 6" xfId="516" xr:uid="{00000000-0005-0000-0000-0000E1130000}"/>
    <cellStyle name="Merknad 6 2" xfId="1301" xr:uid="{00000000-0005-0000-0000-0000E2130000}"/>
    <cellStyle name="Merknad 6 2 2" xfId="2943" xr:uid="{00000000-0005-0000-0000-0000E3130000}"/>
    <cellStyle name="Merknad 6 2 2 2" xfId="3342" xr:uid="{00000000-0005-0000-0000-0000E4130000}"/>
    <cellStyle name="Merknad 6 2 2_Balansetall" xfId="6175" xr:uid="{431198EB-73B2-4495-8836-4EB10D90A913}"/>
    <cellStyle name="Merknad 6 2 3" xfId="2944" xr:uid="{00000000-0005-0000-0000-0000E5130000}"/>
    <cellStyle name="Merknad 6 2 4" xfId="4380" xr:uid="{00000000-0005-0000-0000-0000E6130000}"/>
    <cellStyle name="Merknad 6 2_Balansetall" xfId="6174" xr:uid="{AC8EA12E-4A5E-4493-958E-269256CB19FB}"/>
    <cellStyle name="Merknad 6 3" xfId="853" xr:uid="{00000000-0005-0000-0000-0000E8130000}"/>
    <cellStyle name="Merknad 6 3 2" xfId="2945" xr:uid="{00000000-0005-0000-0000-0000E9130000}"/>
    <cellStyle name="Merknad 6 3 3" xfId="3920" xr:uid="{00000000-0005-0000-0000-0000EA130000}"/>
    <cellStyle name="Merknad 6 3_Balansetall" xfId="6176" xr:uid="{E8FD966A-DAB9-4C37-8BC7-FAF5D55DCED6}"/>
    <cellStyle name="Merknad 6 4" xfId="2946" xr:uid="{00000000-0005-0000-0000-0000EC130000}"/>
    <cellStyle name="Merknad 6 5" xfId="3460" xr:uid="{00000000-0005-0000-0000-0000ED130000}"/>
    <cellStyle name="Merknad 6_Balansetall" xfId="6173" xr:uid="{BB5568B9-802B-40D5-8EEA-BDEDD6300C84}"/>
    <cellStyle name="Merknad 7" xfId="517" xr:uid="{00000000-0005-0000-0000-0000EF130000}"/>
    <cellStyle name="Merknad 7 2" xfId="1315" xr:uid="{00000000-0005-0000-0000-0000F0130000}"/>
    <cellStyle name="Merknad 7 2 2" xfId="2947" xr:uid="{00000000-0005-0000-0000-0000F1130000}"/>
    <cellStyle name="Merknad 7 2 2 2" xfId="3343" xr:uid="{00000000-0005-0000-0000-0000F2130000}"/>
    <cellStyle name="Merknad 7 2 2_Balansetall" xfId="6179" xr:uid="{415A2330-1ADD-41A3-9CA0-0DD2956E82D5}"/>
    <cellStyle name="Merknad 7 2 3" xfId="2948" xr:uid="{00000000-0005-0000-0000-0000F3130000}"/>
    <cellStyle name="Merknad 7 2 4" xfId="4394" xr:uid="{00000000-0005-0000-0000-0000F4130000}"/>
    <cellStyle name="Merknad 7 2_Balansetall" xfId="6178" xr:uid="{05E7E5B4-0A94-419E-BDC3-1E046852C359}"/>
    <cellStyle name="Merknad 7 3" xfId="867" xr:uid="{00000000-0005-0000-0000-0000F6130000}"/>
    <cellStyle name="Merknad 7 3 2" xfId="2949" xr:uid="{00000000-0005-0000-0000-0000F7130000}"/>
    <cellStyle name="Merknad 7 3 3" xfId="3934" xr:uid="{00000000-0005-0000-0000-0000F8130000}"/>
    <cellStyle name="Merknad 7 3_Balansetall" xfId="6180" xr:uid="{DA2F744E-C234-40C8-892E-103B6A80682A}"/>
    <cellStyle name="Merknad 7 4" xfId="2950" xr:uid="{00000000-0005-0000-0000-0000FA130000}"/>
    <cellStyle name="Merknad 7 5" xfId="3474" xr:uid="{00000000-0005-0000-0000-0000FB130000}"/>
    <cellStyle name="Merknad 7_Balansetall" xfId="6177" xr:uid="{A6F70A6C-9133-40FD-90F0-97B18E4B1E0D}"/>
    <cellStyle name="Merknad 8" xfId="518" xr:uid="{00000000-0005-0000-0000-0000FD130000}"/>
    <cellStyle name="Merknad 8 2" xfId="1329" xr:uid="{00000000-0005-0000-0000-0000FE130000}"/>
    <cellStyle name="Merknad 8 2 2" xfId="2951" xr:uid="{00000000-0005-0000-0000-0000FF130000}"/>
    <cellStyle name="Merknad 8 2 2 2" xfId="3344" xr:uid="{00000000-0005-0000-0000-000000140000}"/>
    <cellStyle name="Merknad 8 2 2_Balansetall" xfId="6183" xr:uid="{F3C736E3-C8B7-43E0-A595-8DC0CB50CD3D}"/>
    <cellStyle name="Merknad 8 2 3" xfId="2952" xr:uid="{00000000-0005-0000-0000-000001140000}"/>
    <cellStyle name="Merknad 8 2 4" xfId="4408" xr:uid="{00000000-0005-0000-0000-000002140000}"/>
    <cellStyle name="Merknad 8 2_Balansetall" xfId="6182" xr:uid="{3DDD5D86-5D81-4DC9-BFA5-3350C0459E98}"/>
    <cellStyle name="Merknad 8 3" xfId="881" xr:uid="{00000000-0005-0000-0000-000004140000}"/>
    <cellStyle name="Merknad 8 3 2" xfId="2953" xr:uid="{00000000-0005-0000-0000-000005140000}"/>
    <cellStyle name="Merknad 8 3 3" xfId="3948" xr:uid="{00000000-0005-0000-0000-000006140000}"/>
    <cellStyle name="Merknad 8 3_Balansetall" xfId="6184" xr:uid="{40C625C4-FBFC-4F6A-8CE2-55E8802DA65B}"/>
    <cellStyle name="Merknad 8 4" xfId="2954" xr:uid="{00000000-0005-0000-0000-000008140000}"/>
    <cellStyle name="Merknad 8 5" xfId="3488" xr:uid="{00000000-0005-0000-0000-000009140000}"/>
    <cellStyle name="Merknad 8_Balansetall" xfId="6181" xr:uid="{AF991E23-6D98-4F97-A87C-B85554A7E005}"/>
    <cellStyle name="Merknad 9" xfId="519" xr:uid="{00000000-0005-0000-0000-00000B140000}"/>
    <cellStyle name="Merknad 9 2" xfId="1342" xr:uid="{00000000-0005-0000-0000-00000C140000}"/>
    <cellStyle name="Merknad 9 2 2" xfId="2955" xr:uid="{00000000-0005-0000-0000-00000D140000}"/>
    <cellStyle name="Merknad 9 2 2 2" xfId="3345" xr:uid="{00000000-0005-0000-0000-00000E140000}"/>
    <cellStyle name="Merknad 9 2 2_Balansetall" xfId="6187" xr:uid="{E976CC30-CB40-4423-BDF2-D265ABD80AA0}"/>
    <cellStyle name="Merknad 9 2 3" xfId="2956" xr:uid="{00000000-0005-0000-0000-00000F140000}"/>
    <cellStyle name="Merknad 9 2 4" xfId="4421" xr:uid="{00000000-0005-0000-0000-000010140000}"/>
    <cellStyle name="Merknad 9 2_Balansetall" xfId="6186" xr:uid="{614C4ABF-CFE0-417A-BA3F-0C66433A544B}"/>
    <cellStyle name="Merknad 9 3" xfId="894" xr:uid="{00000000-0005-0000-0000-000012140000}"/>
    <cellStyle name="Merknad 9 3 2" xfId="2957" xr:uid="{00000000-0005-0000-0000-000013140000}"/>
    <cellStyle name="Merknad 9 3 3" xfId="3961" xr:uid="{00000000-0005-0000-0000-000014140000}"/>
    <cellStyle name="Merknad 9 3_Balansetall" xfId="6188" xr:uid="{723CE2C7-42D5-4BF4-888A-6ADA6415F7D7}"/>
    <cellStyle name="Merknad 9 4" xfId="2958" xr:uid="{00000000-0005-0000-0000-000016140000}"/>
    <cellStyle name="Merknad 9 5" xfId="3501" xr:uid="{00000000-0005-0000-0000-000017140000}"/>
    <cellStyle name="Merknad 9_Balansetall" xfId="6185" xr:uid="{2D525999-A1D9-4D37-8F6D-80AC3F0C9178}"/>
    <cellStyle name="Merknad_Balansetall" xfId="6075" xr:uid="{87C6F47E-564B-4790-B75D-5A216940F5FA}"/>
    <cellStyle name="Neutral" xfId="111" xr:uid="{00000000-0005-0000-0000-00001A140000}"/>
    <cellStyle name="Neutral 2" xfId="2959" xr:uid="{00000000-0005-0000-0000-00001B140000}"/>
    <cellStyle name="Neutral 2 2" xfId="3346" xr:uid="{00000000-0005-0000-0000-00001C140000}"/>
    <cellStyle name="Neutral 2_Balansetall" xfId="6190" xr:uid="{3993EF96-031E-4BF0-90A6-D1464A4B3687}"/>
    <cellStyle name="Neutral 3" xfId="2960" xr:uid="{00000000-0005-0000-0000-00001D140000}"/>
    <cellStyle name="Neutral 3 2" xfId="3347" xr:uid="{00000000-0005-0000-0000-00001E140000}"/>
    <cellStyle name="Neutral 3_Balansetall" xfId="6191" xr:uid="{E0B151BC-048E-489B-B674-0126B2B3C6A8}"/>
    <cellStyle name="Neutral_Balansetall" xfId="6189" xr:uid="{E19369F7-9A30-4B54-99E7-F81AC5D8749A}"/>
    <cellStyle name="Normal" xfId="0" builtinId="0"/>
    <cellStyle name="Normal 10" xfId="6" xr:uid="{00000000-0005-0000-0000-000020140000}"/>
    <cellStyle name="Normal 11" xfId="67" xr:uid="{00000000-0005-0000-0000-000021140000}"/>
    <cellStyle name="Normal 12" xfId="68" xr:uid="{00000000-0005-0000-0000-000022140000}"/>
    <cellStyle name="Normal 13" xfId="12" xr:uid="{00000000-0005-0000-0000-000023140000}"/>
    <cellStyle name="Normal 14" xfId="69" xr:uid="{00000000-0005-0000-0000-000024140000}"/>
    <cellStyle name="Normal 15" xfId="70" xr:uid="{00000000-0005-0000-0000-000025140000}"/>
    <cellStyle name="Normal 16" xfId="13" xr:uid="{00000000-0005-0000-0000-000026140000}"/>
    <cellStyle name="Normal 17" xfId="14" xr:uid="{00000000-0005-0000-0000-000027140000}"/>
    <cellStyle name="Normal 18" xfId="15" xr:uid="{00000000-0005-0000-0000-000028140000}"/>
    <cellStyle name="Normal 19" xfId="11" xr:uid="{00000000-0005-0000-0000-000029140000}"/>
    <cellStyle name="Normal 2" xfId="7" xr:uid="{00000000-0005-0000-0000-00002A140000}"/>
    <cellStyle name="Normal 2 10" xfId="617" xr:uid="{00000000-0005-0000-0000-00002B140000}"/>
    <cellStyle name="Normal 2 11" xfId="620" xr:uid="{00000000-0005-0000-0000-00002C140000}"/>
    <cellStyle name="Normal 2 12" xfId="577" xr:uid="{00000000-0005-0000-0000-00002D140000}"/>
    <cellStyle name="Normal 2 13" xfId="640" xr:uid="{00000000-0005-0000-0000-00002E140000}"/>
    <cellStyle name="Normal 2 14" xfId="594" xr:uid="{00000000-0005-0000-0000-00002F140000}"/>
    <cellStyle name="Normal 2 15" xfId="567" xr:uid="{00000000-0005-0000-0000-000030140000}"/>
    <cellStyle name="Normal 2 16" xfId="630" xr:uid="{00000000-0005-0000-0000-000031140000}"/>
    <cellStyle name="Normal 2 17" xfId="585" xr:uid="{00000000-0005-0000-0000-000032140000}"/>
    <cellStyle name="Normal 2 18" xfId="575" xr:uid="{00000000-0005-0000-0000-000033140000}"/>
    <cellStyle name="Normal 2 19" xfId="634" xr:uid="{00000000-0005-0000-0000-000034140000}"/>
    <cellStyle name="Normal 2 2" xfId="598" xr:uid="{00000000-0005-0000-0000-000035140000}"/>
    <cellStyle name="Normal 2 20" xfId="588" xr:uid="{00000000-0005-0000-0000-000036140000}"/>
    <cellStyle name="Normal 2 21" xfId="572" xr:uid="{00000000-0005-0000-0000-000037140000}"/>
    <cellStyle name="Normal 2 22" xfId="624" xr:uid="{00000000-0005-0000-0000-000038140000}"/>
    <cellStyle name="Normal 2 23" xfId="581" xr:uid="{00000000-0005-0000-0000-000039140000}"/>
    <cellStyle name="Normal 2 24" xfId="627" xr:uid="{00000000-0005-0000-0000-00003A140000}"/>
    <cellStyle name="Normal 2 25" xfId="583" xr:uid="{00000000-0005-0000-0000-00003B140000}"/>
    <cellStyle name="Normal 2 26" xfId="638" xr:uid="{00000000-0005-0000-0000-00003C140000}"/>
    <cellStyle name="Normal 2 27" xfId="592" xr:uid="{00000000-0005-0000-0000-00003D140000}"/>
    <cellStyle name="Normal 2 28" xfId="569" xr:uid="{00000000-0005-0000-0000-00003E140000}"/>
    <cellStyle name="Normal 2 29" xfId="636" xr:uid="{00000000-0005-0000-0000-00003F140000}"/>
    <cellStyle name="Normal 2 3" xfId="600" xr:uid="{00000000-0005-0000-0000-000040140000}"/>
    <cellStyle name="Normal 2 30" xfId="590" xr:uid="{00000000-0005-0000-0000-000041140000}"/>
    <cellStyle name="Normal 2 31" xfId="571" xr:uid="{00000000-0005-0000-0000-000042140000}"/>
    <cellStyle name="Normal 2 32" xfId="642" xr:uid="{00000000-0005-0000-0000-000043140000}"/>
    <cellStyle name="Normal 2 33" xfId="650" xr:uid="{00000000-0005-0000-0000-000044140000}"/>
    <cellStyle name="Normal 2 34" xfId="694" xr:uid="{00000000-0005-0000-0000-000045140000}"/>
    <cellStyle name="Normal 2 35" xfId="677" xr:uid="{00000000-0005-0000-0000-000046140000}"/>
    <cellStyle name="Normal 2 36" xfId="670" xr:uid="{00000000-0005-0000-0000-000047140000}"/>
    <cellStyle name="Normal 2 37" xfId="700" xr:uid="{00000000-0005-0000-0000-000048140000}"/>
    <cellStyle name="Normal 2 38" xfId="705" xr:uid="{00000000-0005-0000-0000-000049140000}"/>
    <cellStyle name="Normal 2 39" xfId="697" xr:uid="{00000000-0005-0000-0000-00004A140000}"/>
    <cellStyle name="Normal 2 4" xfId="602" xr:uid="{00000000-0005-0000-0000-00004B140000}"/>
    <cellStyle name="Normal 2 40" xfId="589" xr:uid="{00000000-0005-0000-0000-00004C140000}"/>
    <cellStyle name="Normal 2 41" xfId="641" xr:uid="{00000000-0005-0000-0000-00004D140000}"/>
    <cellStyle name="Normal 2 42" xfId="596" xr:uid="{00000000-0005-0000-0000-00004E140000}"/>
    <cellStyle name="Normal 2 43" xfId="701" xr:uid="{00000000-0005-0000-0000-00004F140000}"/>
    <cellStyle name="Normal 2 44" xfId="566" xr:uid="{00000000-0005-0000-0000-000050140000}"/>
    <cellStyle name="Normal 2 45" xfId="595" xr:uid="{00000000-0005-0000-0000-000051140000}"/>
    <cellStyle name="Normal 2 46" xfId="709" xr:uid="{00000000-0005-0000-0000-000052140000}"/>
    <cellStyle name="Normal 2 47" xfId="574" xr:uid="{00000000-0005-0000-0000-000053140000}"/>
    <cellStyle name="Normal 2 48" xfId="714" xr:uid="{00000000-0005-0000-0000-000054140000}"/>
    <cellStyle name="Normal 2 49" xfId="675" xr:uid="{00000000-0005-0000-0000-000055140000}"/>
    <cellStyle name="Normal 2 5" xfId="604" xr:uid="{00000000-0005-0000-0000-000056140000}"/>
    <cellStyle name="Normal 2 50" xfId="704" xr:uid="{00000000-0005-0000-0000-000057140000}"/>
    <cellStyle name="Normal 2 51" xfId="657" xr:uid="{00000000-0005-0000-0000-000058140000}"/>
    <cellStyle name="Normal 2 52" xfId="707" xr:uid="{00000000-0005-0000-0000-000059140000}"/>
    <cellStyle name="Normal 2 53" xfId="672" xr:uid="{00000000-0005-0000-0000-00005A140000}"/>
    <cellStyle name="Normal 2 54" xfId="17" xr:uid="{00000000-0005-0000-0000-00005B140000}"/>
    <cellStyle name="Normal 2 6" xfId="606" xr:uid="{00000000-0005-0000-0000-00005C140000}"/>
    <cellStyle name="Normal 2 7" xfId="609" xr:uid="{00000000-0005-0000-0000-00005D140000}"/>
    <cellStyle name="Normal 2 8" xfId="611" xr:uid="{00000000-0005-0000-0000-00005E140000}"/>
    <cellStyle name="Normal 2 9" xfId="614" xr:uid="{00000000-0005-0000-0000-00005F140000}"/>
    <cellStyle name="Normal 2_Balansetall" xfId="6192" xr:uid="{BB44383F-3254-4ED9-8E6C-0CA2C610BE66}"/>
    <cellStyle name="Normal 20" xfId="16" xr:uid="{00000000-0005-0000-0000-000060140000}"/>
    <cellStyle name="Normal 21" xfId="8" xr:uid="{00000000-0005-0000-0000-000061140000}"/>
    <cellStyle name="Normal 21 2" xfId="2961" xr:uid="{00000000-0005-0000-0000-000062140000}"/>
    <cellStyle name="Normal 21_Balansetall" xfId="6193" xr:uid="{C9C3F420-6B29-4150-BE6F-42044C855A9B}"/>
    <cellStyle name="Normal 22" xfId="649" xr:uid="{00000000-0005-0000-0000-000064140000}"/>
    <cellStyle name="Normal 23" xfId="653" xr:uid="{00000000-0005-0000-0000-000065140000}"/>
    <cellStyle name="Normal 24" xfId="656" xr:uid="{00000000-0005-0000-0000-000066140000}"/>
    <cellStyle name="Normal 25" xfId="659" xr:uid="{00000000-0005-0000-0000-000067140000}"/>
    <cellStyle name="Normal 26" xfId="662" xr:uid="{00000000-0005-0000-0000-000068140000}"/>
    <cellStyle name="Normal 27" xfId="666" xr:uid="{00000000-0005-0000-0000-000069140000}"/>
    <cellStyle name="Normal 28" xfId="668" xr:uid="{00000000-0005-0000-0000-00006A140000}"/>
    <cellStyle name="Normal 29" xfId="671" xr:uid="{00000000-0005-0000-0000-00006B140000}"/>
    <cellStyle name="Normal 3" xfId="59" xr:uid="{00000000-0005-0000-0000-00006C140000}"/>
    <cellStyle name="Normal 3 10" xfId="618" xr:uid="{00000000-0005-0000-0000-00006D140000}"/>
    <cellStyle name="Normal 3 11" xfId="621" xr:uid="{00000000-0005-0000-0000-00006E140000}"/>
    <cellStyle name="Normal 3 12" xfId="578" xr:uid="{00000000-0005-0000-0000-00006F140000}"/>
    <cellStyle name="Normal 3 13" xfId="643" xr:uid="{00000000-0005-0000-0000-000070140000}"/>
    <cellStyle name="Normal 3 14" xfId="597" xr:uid="{00000000-0005-0000-0000-000071140000}"/>
    <cellStyle name="Normal 3 15" xfId="608" xr:uid="{00000000-0005-0000-0000-000072140000}"/>
    <cellStyle name="Normal 3 16" xfId="623" xr:uid="{00000000-0005-0000-0000-000073140000}"/>
    <cellStyle name="Normal 3 17" xfId="580" xr:uid="{00000000-0005-0000-0000-000074140000}"/>
    <cellStyle name="Normal 3 18" xfId="625" xr:uid="{00000000-0005-0000-0000-000075140000}"/>
    <cellStyle name="Normal 3 19" xfId="582" xr:uid="{00000000-0005-0000-0000-000076140000}"/>
    <cellStyle name="Normal 3 2" xfId="60" xr:uid="{00000000-0005-0000-0000-000077140000}"/>
    <cellStyle name="Normal 3 20" xfId="629" xr:uid="{00000000-0005-0000-0000-000078140000}"/>
    <cellStyle name="Normal 3 21" xfId="584" xr:uid="{00000000-0005-0000-0000-000079140000}"/>
    <cellStyle name="Normal 3 22" xfId="576" xr:uid="{00000000-0005-0000-0000-00007A140000}"/>
    <cellStyle name="Normal 3 23" xfId="637" xr:uid="{00000000-0005-0000-0000-00007B140000}"/>
    <cellStyle name="Normal 3 24" xfId="591" xr:uid="{00000000-0005-0000-0000-00007C140000}"/>
    <cellStyle name="Normal 3 25" xfId="570" xr:uid="{00000000-0005-0000-0000-00007D140000}"/>
    <cellStyle name="Normal 3 26" xfId="639" xr:uid="{00000000-0005-0000-0000-00007E140000}"/>
    <cellStyle name="Normal 3 27" xfId="593" xr:uid="{00000000-0005-0000-0000-00007F140000}"/>
    <cellStyle name="Normal 3 28" xfId="568" xr:uid="{00000000-0005-0000-0000-000080140000}"/>
    <cellStyle name="Normal 3 29" xfId="633" xr:uid="{00000000-0005-0000-0000-000081140000}"/>
    <cellStyle name="Normal 3 3" xfId="71" xr:uid="{00000000-0005-0000-0000-000082140000}"/>
    <cellStyle name="Normal 3 30" xfId="587" xr:uid="{00000000-0005-0000-0000-000083140000}"/>
    <cellStyle name="Normal 3 31" xfId="573" xr:uid="{00000000-0005-0000-0000-000084140000}"/>
    <cellStyle name="Normal 3 32" xfId="626" xr:uid="{00000000-0005-0000-0000-000085140000}"/>
    <cellStyle name="Normal 3 33" xfId="685" xr:uid="{00000000-0005-0000-0000-000086140000}"/>
    <cellStyle name="Normal 3 34" xfId="631" xr:uid="{00000000-0005-0000-0000-000087140000}"/>
    <cellStyle name="Normal 3 35" xfId="702" xr:uid="{00000000-0005-0000-0000-000088140000}"/>
    <cellStyle name="Normal 3 36" xfId="706" xr:uid="{00000000-0005-0000-0000-000089140000}"/>
    <cellStyle name="Normal 3 37" xfId="698" xr:uid="{00000000-0005-0000-0000-00008A140000}"/>
    <cellStyle name="Normal 3 38" xfId="711" xr:uid="{00000000-0005-0000-0000-00008B140000}"/>
    <cellStyle name="Normal 3 39" xfId="655" xr:uid="{00000000-0005-0000-0000-00008C140000}"/>
    <cellStyle name="Normal 3 4" xfId="72" xr:uid="{00000000-0005-0000-0000-00008D140000}"/>
    <cellStyle name="Normal 3 40" xfId="716" xr:uid="{00000000-0005-0000-0000-00008E140000}"/>
    <cellStyle name="Normal 3 41" xfId="699" xr:uid="{00000000-0005-0000-0000-00008F140000}"/>
    <cellStyle name="Normal 3 42" xfId="713" xr:uid="{00000000-0005-0000-0000-000090140000}"/>
    <cellStyle name="Normal 3 43" xfId="644" xr:uid="{00000000-0005-0000-0000-000091140000}"/>
    <cellStyle name="Normal 3 44" xfId="715" xr:uid="{00000000-0005-0000-0000-000092140000}"/>
    <cellStyle name="Normal 3 45" xfId="586" xr:uid="{00000000-0005-0000-0000-000093140000}"/>
    <cellStyle name="Normal 3 46" xfId="682" xr:uid="{00000000-0005-0000-0000-000094140000}"/>
    <cellStyle name="Normal 3 47" xfId="665" xr:uid="{00000000-0005-0000-0000-000095140000}"/>
    <cellStyle name="Normal 3 48" xfId="712" xr:uid="{00000000-0005-0000-0000-000096140000}"/>
    <cellStyle name="Normal 3 49" xfId="565" xr:uid="{00000000-0005-0000-0000-000097140000}"/>
    <cellStyle name="Normal 3 5" xfId="74" xr:uid="{00000000-0005-0000-0000-000098140000}"/>
    <cellStyle name="Normal 3 50" xfId="632" xr:uid="{00000000-0005-0000-0000-000099140000}"/>
    <cellStyle name="Normal 3 51" xfId="652" xr:uid="{00000000-0005-0000-0000-00009A140000}"/>
    <cellStyle name="Normal 3 52" xfId="661" xr:uid="{00000000-0005-0000-0000-00009B140000}"/>
    <cellStyle name="Normal 3 53" xfId="646" xr:uid="{00000000-0005-0000-0000-00009C140000}"/>
    <cellStyle name="Normal 3 6" xfId="73" xr:uid="{00000000-0005-0000-0000-00009D140000}"/>
    <cellStyle name="Normal 3 7" xfId="75" xr:uid="{00000000-0005-0000-0000-00009E140000}"/>
    <cellStyle name="Normal 3 8" xfId="612" xr:uid="{00000000-0005-0000-0000-00009F140000}"/>
    <cellStyle name="Normal 3 9" xfId="615" xr:uid="{00000000-0005-0000-0000-0000A0140000}"/>
    <cellStyle name="Normal 3_Balansetall" xfId="6194" xr:uid="{E9E62386-0F25-44A6-88A7-012B6D018318}"/>
    <cellStyle name="Normal 30" xfId="674" xr:uid="{00000000-0005-0000-0000-0000A1140000}"/>
    <cellStyle name="Normal 31" xfId="678" xr:uid="{00000000-0005-0000-0000-0000A2140000}"/>
    <cellStyle name="Normal 32" xfId="680" xr:uid="{00000000-0005-0000-0000-0000A3140000}"/>
    <cellStyle name="Normal 33" xfId="683" xr:uid="{00000000-0005-0000-0000-0000A4140000}"/>
    <cellStyle name="Normal 34" xfId="2962" xr:uid="{00000000-0005-0000-0000-0000A5140000}"/>
    <cellStyle name="Normal 34 2" xfId="3348" xr:uid="{00000000-0005-0000-0000-0000A6140000}"/>
    <cellStyle name="Normal 34_Balansetall" xfId="6195" xr:uid="{5A5EA4D7-C7E1-4BD1-94E4-D222E6D4B98D}"/>
    <cellStyle name="Normal 35" xfId="2963" xr:uid="{00000000-0005-0000-0000-0000A7140000}"/>
    <cellStyle name="Normal 36" xfId="745" xr:uid="{00000000-0005-0000-0000-0000A8140000}"/>
    <cellStyle name="Normal 37" xfId="691" xr:uid="{00000000-0005-0000-0000-0000A9140000}"/>
    <cellStyle name="Normal 38" xfId="695" xr:uid="{00000000-0005-0000-0000-0000AA140000}"/>
    <cellStyle name="Normal 39" xfId="787" xr:uid="{00000000-0005-0000-0000-0000AB140000}"/>
    <cellStyle name="Normal 4" xfId="61" xr:uid="{00000000-0005-0000-0000-0000AC140000}"/>
    <cellStyle name="Normal 4 10" xfId="619" xr:uid="{00000000-0005-0000-0000-0000AD140000}"/>
    <cellStyle name="Normal 4 11" xfId="622" xr:uid="{00000000-0005-0000-0000-0000AE140000}"/>
    <cellStyle name="Normal 4 12" xfId="579" xr:uid="{00000000-0005-0000-0000-0000AF140000}"/>
    <cellStyle name="Normal 4 13" xfId="645" xr:uid="{00000000-0005-0000-0000-0000B0140000}"/>
    <cellStyle name="Normal 4 14" xfId="647" xr:uid="{00000000-0005-0000-0000-0000B1140000}"/>
    <cellStyle name="Normal 4 15" xfId="648" xr:uid="{00000000-0005-0000-0000-0000B2140000}"/>
    <cellStyle name="Normal 4 16" xfId="651" xr:uid="{00000000-0005-0000-0000-0000B3140000}"/>
    <cellStyle name="Normal 4 17" xfId="654" xr:uid="{00000000-0005-0000-0000-0000B4140000}"/>
    <cellStyle name="Normal 4 18" xfId="658" xr:uid="{00000000-0005-0000-0000-0000B5140000}"/>
    <cellStyle name="Normal 4 19" xfId="660" xr:uid="{00000000-0005-0000-0000-0000B6140000}"/>
    <cellStyle name="Normal 4 2" xfId="599" xr:uid="{00000000-0005-0000-0000-0000B7140000}"/>
    <cellStyle name="Normal 4 20" xfId="664" xr:uid="{00000000-0005-0000-0000-0000B8140000}"/>
    <cellStyle name="Normal 4 21" xfId="667" xr:uid="{00000000-0005-0000-0000-0000B9140000}"/>
    <cellStyle name="Normal 4 22" xfId="669" xr:uid="{00000000-0005-0000-0000-0000BA140000}"/>
    <cellStyle name="Normal 4 23" xfId="673" xr:uid="{00000000-0005-0000-0000-0000BB140000}"/>
    <cellStyle name="Normal 4 24" xfId="676" xr:uid="{00000000-0005-0000-0000-0000BC140000}"/>
    <cellStyle name="Normal 4 25" xfId="679" xr:uid="{00000000-0005-0000-0000-0000BD140000}"/>
    <cellStyle name="Normal 4 26" xfId="681" xr:uid="{00000000-0005-0000-0000-0000BE140000}"/>
    <cellStyle name="Normal 4 27" xfId="684" xr:uid="{00000000-0005-0000-0000-0000BF140000}"/>
    <cellStyle name="Normal 4 28" xfId="686" xr:uid="{00000000-0005-0000-0000-0000C0140000}"/>
    <cellStyle name="Normal 4 29" xfId="687" xr:uid="{00000000-0005-0000-0000-0000C1140000}"/>
    <cellStyle name="Normal 4 3" xfId="601" xr:uid="{00000000-0005-0000-0000-0000C2140000}"/>
    <cellStyle name="Normal 4 30" xfId="690" xr:uid="{00000000-0005-0000-0000-0000C3140000}"/>
    <cellStyle name="Normal 4 31" xfId="693" xr:uid="{00000000-0005-0000-0000-0000C4140000}"/>
    <cellStyle name="Normal 4 32" xfId="696" xr:uid="{00000000-0005-0000-0000-0000C5140000}"/>
    <cellStyle name="Normal 4 33" xfId="689" xr:uid="{00000000-0005-0000-0000-0000C6140000}"/>
    <cellStyle name="Normal 4 34" xfId="628" xr:uid="{00000000-0005-0000-0000-0000C7140000}"/>
    <cellStyle name="Normal 4 35" xfId="703" xr:uid="{00000000-0005-0000-0000-0000C8140000}"/>
    <cellStyle name="Normal 4 36" xfId="708" xr:uid="{00000000-0005-0000-0000-0000C9140000}"/>
    <cellStyle name="Normal 4 37" xfId="710" xr:uid="{00000000-0005-0000-0000-0000CA140000}"/>
    <cellStyle name="Normal 4 38" xfId="692" xr:uid="{00000000-0005-0000-0000-0000CB140000}"/>
    <cellStyle name="Normal 4 39" xfId="663" xr:uid="{00000000-0005-0000-0000-0000CC140000}"/>
    <cellStyle name="Normal 4 4" xfId="603" xr:uid="{00000000-0005-0000-0000-0000CD140000}"/>
    <cellStyle name="Normal 4 40" xfId="718" xr:uid="{00000000-0005-0000-0000-0000CE140000}"/>
    <cellStyle name="Normal 4 41" xfId="720" xr:uid="{00000000-0005-0000-0000-0000CF140000}"/>
    <cellStyle name="Normal 4 42" xfId="722" xr:uid="{00000000-0005-0000-0000-0000D0140000}"/>
    <cellStyle name="Normal 4 43" xfId="723" xr:uid="{00000000-0005-0000-0000-0000D1140000}"/>
    <cellStyle name="Normal 4 44" xfId="725" xr:uid="{00000000-0005-0000-0000-0000D2140000}"/>
    <cellStyle name="Normal 4 45" xfId="727" xr:uid="{00000000-0005-0000-0000-0000D3140000}"/>
    <cellStyle name="Normal 4 46" xfId="729" xr:uid="{00000000-0005-0000-0000-0000D4140000}"/>
    <cellStyle name="Normal 4 47" xfId="731" xr:uid="{00000000-0005-0000-0000-0000D5140000}"/>
    <cellStyle name="Normal 4 48" xfId="733" xr:uid="{00000000-0005-0000-0000-0000D6140000}"/>
    <cellStyle name="Normal 4 49" xfId="735" xr:uid="{00000000-0005-0000-0000-0000D7140000}"/>
    <cellStyle name="Normal 4 5" xfId="605" xr:uid="{00000000-0005-0000-0000-0000D8140000}"/>
    <cellStyle name="Normal 4 50" xfId="737" xr:uid="{00000000-0005-0000-0000-0000D9140000}"/>
    <cellStyle name="Normal 4 51" xfId="739" xr:uid="{00000000-0005-0000-0000-0000DA140000}"/>
    <cellStyle name="Normal 4 52" xfId="741" xr:uid="{00000000-0005-0000-0000-0000DB140000}"/>
    <cellStyle name="Normal 4 53" xfId="742" xr:uid="{00000000-0005-0000-0000-0000DC140000}"/>
    <cellStyle name="Normal 4 6" xfId="607" xr:uid="{00000000-0005-0000-0000-0000DD140000}"/>
    <cellStyle name="Normal 4 7" xfId="610" xr:uid="{00000000-0005-0000-0000-0000DE140000}"/>
    <cellStyle name="Normal 4 8" xfId="613" xr:uid="{00000000-0005-0000-0000-0000DF140000}"/>
    <cellStyle name="Normal 4 9" xfId="616" xr:uid="{00000000-0005-0000-0000-0000E0140000}"/>
    <cellStyle name="Normal 4_Balansetall" xfId="6196" xr:uid="{36AD8568-A4C9-4BF9-A76B-A8164B5EFB6C}"/>
    <cellStyle name="Normal 40" xfId="3089" xr:uid="{00000000-0005-0000-0000-0000E1140000}"/>
    <cellStyle name="Normal 41" xfId="3090" xr:uid="{00000000-0005-0000-0000-0000E2140000}"/>
    <cellStyle name="Normal 42" xfId="3393" xr:uid="{00000000-0005-0000-0000-0000E3140000}"/>
    <cellStyle name="Normal 43" xfId="3394" xr:uid="{00000000-0005-0000-0000-0000E4140000}"/>
    <cellStyle name="Normal 44" xfId="635" xr:uid="{00000000-0005-0000-0000-0000E5140000}"/>
    <cellStyle name="Normal 45" xfId="688" xr:uid="{00000000-0005-0000-0000-0000E6140000}"/>
    <cellStyle name="Normal 46" xfId="717" xr:uid="{00000000-0005-0000-0000-0000E7140000}"/>
    <cellStyle name="Normal 47" xfId="719" xr:uid="{00000000-0005-0000-0000-0000E8140000}"/>
    <cellStyle name="Normal 48" xfId="721" xr:uid="{00000000-0005-0000-0000-0000E9140000}"/>
    <cellStyle name="Normal 5" xfId="62" xr:uid="{00000000-0005-0000-0000-0000EA140000}"/>
    <cellStyle name="Normal 50" xfId="724" xr:uid="{00000000-0005-0000-0000-0000EB140000}"/>
    <cellStyle name="Normal 51" xfId="726" xr:uid="{00000000-0005-0000-0000-0000EC140000}"/>
    <cellStyle name="Normal 52" xfId="728" xr:uid="{00000000-0005-0000-0000-0000ED140000}"/>
    <cellStyle name="Normal 53" xfId="730" xr:uid="{00000000-0005-0000-0000-0000EE140000}"/>
    <cellStyle name="Normal 54" xfId="732" xr:uid="{00000000-0005-0000-0000-0000EF140000}"/>
    <cellStyle name="Normal 55" xfId="734" xr:uid="{00000000-0005-0000-0000-0000F0140000}"/>
    <cellStyle name="Normal 56" xfId="736" xr:uid="{00000000-0005-0000-0000-0000F1140000}"/>
    <cellStyle name="Normal 57" xfId="738" xr:uid="{00000000-0005-0000-0000-0000F2140000}"/>
    <cellStyle name="Normal 58" xfId="740" xr:uid="{00000000-0005-0000-0000-0000F3140000}"/>
    <cellStyle name="Normal 6" xfId="63" xr:uid="{00000000-0005-0000-0000-0000F4140000}"/>
    <cellStyle name="Normal 6 10" xfId="520" xr:uid="{00000000-0005-0000-0000-0000F5140000}"/>
    <cellStyle name="Normal 6 10 2" xfId="1368" xr:uid="{00000000-0005-0000-0000-0000F6140000}"/>
    <cellStyle name="Normal 6 10 2 2" xfId="2964" xr:uid="{00000000-0005-0000-0000-0000F7140000}"/>
    <cellStyle name="Normal 6 10 2 2 2" xfId="3349" xr:uid="{00000000-0005-0000-0000-0000F8140000}"/>
    <cellStyle name="Normal 6 10 2 2_Balansetall" xfId="6199" xr:uid="{7D80CEDD-940B-40E6-B4F1-CAACC0912DAC}"/>
    <cellStyle name="Normal 6 10 2 3" xfId="2965" xr:uid="{00000000-0005-0000-0000-0000F9140000}"/>
    <cellStyle name="Normal 6 10 2 4" xfId="4447" xr:uid="{00000000-0005-0000-0000-0000FA140000}"/>
    <cellStyle name="Normal 6 10 2_Balansetall" xfId="6198" xr:uid="{94D4F2A7-C8C6-4F8D-A98D-D2B86871106F}"/>
    <cellStyle name="Normal 6 10 3" xfId="920" xr:uid="{00000000-0005-0000-0000-0000FC140000}"/>
    <cellStyle name="Normal 6 10 3 2" xfId="2966" xr:uid="{00000000-0005-0000-0000-0000FD140000}"/>
    <cellStyle name="Normal 6 10 3 3" xfId="3987" xr:uid="{00000000-0005-0000-0000-0000FE140000}"/>
    <cellStyle name="Normal 6 10 3_Balansetall" xfId="6200" xr:uid="{70447274-FAB7-4AB7-9618-556D4E61D5B4}"/>
    <cellStyle name="Normal 6 10 4" xfId="2967" xr:uid="{00000000-0005-0000-0000-000000150000}"/>
    <cellStyle name="Normal 6 10 5" xfId="3527" xr:uid="{00000000-0005-0000-0000-000001150000}"/>
    <cellStyle name="Normal 6 10_Balansetall" xfId="6197" xr:uid="{E1832556-A9F1-4974-BFA0-335FDDD2EAC1}"/>
    <cellStyle name="Normal 6 11" xfId="521" xr:uid="{00000000-0005-0000-0000-000003150000}"/>
    <cellStyle name="Normal 6 11 2" xfId="1379" xr:uid="{00000000-0005-0000-0000-000004150000}"/>
    <cellStyle name="Normal 6 11 2 2" xfId="2968" xr:uid="{00000000-0005-0000-0000-000005150000}"/>
    <cellStyle name="Normal 6 11 2 3" xfId="4458" xr:uid="{00000000-0005-0000-0000-000006150000}"/>
    <cellStyle name="Normal 6 11 2_Balansetall" xfId="6202" xr:uid="{B73F062B-2311-49E1-9EC8-D33E3C069F92}"/>
    <cellStyle name="Normal 6 11 3" xfId="931" xr:uid="{00000000-0005-0000-0000-000008150000}"/>
    <cellStyle name="Normal 6 11 3 2" xfId="3998" xr:uid="{00000000-0005-0000-0000-000009150000}"/>
    <cellStyle name="Normal 6 11 3_Balansetall" xfId="6203" xr:uid="{C7C52738-025A-4116-B881-50BA7DB18478}"/>
    <cellStyle name="Normal 6 11 4" xfId="2969" xr:uid="{00000000-0005-0000-0000-00000A150000}"/>
    <cellStyle name="Normal 6 11 5" xfId="3538" xr:uid="{00000000-0005-0000-0000-00000B150000}"/>
    <cellStyle name="Normal 6 11_Balansetall" xfId="6201" xr:uid="{0C4DB45B-50E3-4686-8B24-D17C9AFD9B3F}"/>
    <cellStyle name="Normal 6 12" xfId="522" xr:uid="{00000000-0005-0000-0000-00000D150000}"/>
    <cellStyle name="Normal 6 12 2" xfId="1414" xr:uid="{00000000-0005-0000-0000-00000E150000}"/>
    <cellStyle name="Normal 6 12 2 2" xfId="2970" xr:uid="{00000000-0005-0000-0000-00000F150000}"/>
    <cellStyle name="Normal 6 12 2 3" xfId="4493" xr:uid="{00000000-0005-0000-0000-000010150000}"/>
    <cellStyle name="Normal 6 12 2_Balansetall" xfId="6205" xr:uid="{7A179976-82C9-49F0-ADA9-9282E91E6CDE}"/>
    <cellStyle name="Normal 6 12 3" xfId="966" xr:uid="{00000000-0005-0000-0000-000012150000}"/>
    <cellStyle name="Normal 6 12 3 2" xfId="4033" xr:uid="{00000000-0005-0000-0000-000013150000}"/>
    <cellStyle name="Normal 6 12 3_Balansetall" xfId="6206" xr:uid="{527F04D8-9B6F-49B0-8DCA-1358DD6B429A}"/>
    <cellStyle name="Normal 6 12 4" xfId="2971" xr:uid="{00000000-0005-0000-0000-000014150000}"/>
    <cellStyle name="Normal 6 12 5" xfId="3573" xr:uid="{00000000-0005-0000-0000-000015150000}"/>
    <cellStyle name="Normal 6 12_Balansetall" xfId="6204" xr:uid="{EE0D5EB6-2134-45CA-BDB2-119D83F3C54E}"/>
    <cellStyle name="Normal 6 13" xfId="523" xr:uid="{00000000-0005-0000-0000-000017150000}"/>
    <cellStyle name="Normal 6 13 2" xfId="1407" xr:uid="{00000000-0005-0000-0000-000018150000}"/>
    <cellStyle name="Normal 6 13 2 2" xfId="2972" xr:uid="{00000000-0005-0000-0000-000019150000}"/>
    <cellStyle name="Normal 6 13 2 3" xfId="4486" xr:uid="{00000000-0005-0000-0000-00001A150000}"/>
    <cellStyle name="Normal 6 13 2_Balansetall" xfId="6208" xr:uid="{73D4D441-2B3A-4106-BDCA-553B3DAE6E95}"/>
    <cellStyle name="Normal 6 13 3" xfId="959" xr:uid="{00000000-0005-0000-0000-00001C150000}"/>
    <cellStyle name="Normal 6 13 3 2" xfId="4026" xr:uid="{00000000-0005-0000-0000-00001D150000}"/>
    <cellStyle name="Normal 6 13 3_Balansetall" xfId="6209" xr:uid="{62BAE9C7-619C-43F8-B131-A07BFF0AFE4D}"/>
    <cellStyle name="Normal 6 13 4" xfId="2973" xr:uid="{00000000-0005-0000-0000-00001E150000}"/>
    <cellStyle name="Normal 6 13 5" xfId="3566" xr:uid="{00000000-0005-0000-0000-00001F150000}"/>
    <cellStyle name="Normal 6 13_Balansetall" xfId="6207" xr:uid="{8D8477FC-C0C8-4A14-90B1-E90B68A8C8F6}"/>
    <cellStyle name="Normal 6 14" xfId="524" xr:uid="{00000000-0005-0000-0000-000021150000}"/>
    <cellStyle name="Normal 6 14 2" xfId="1431" xr:uid="{00000000-0005-0000-0000-000022150000}"/>
    <cellStyle name="Normal 6 14 2 2" xfId="2974" xr:uid="{00000000-0005-0000-0000-000023150000}"/>
    <cellStyle name="Normal 6 14 2 3" xfId="4510" xr:uid="{00000000-0005-0000-0000-000024150000}"/>
    <cellStyle name="Normal 6 14 2_Balansetall" xfId="6211" xr:uid="{7857DF89-9088-4D1E-ADAD-E8C871C8B279}"/>
    <cellStyle name="Normal 6 14 3" xfId="983" xr:uid="{00000000-0005-0000-0000-000026150000}"/>
    <cellStyle name="Normal 6 14 3 2" xfId="4050" xr:uid="{00000000-0005-0000-0000-000027150000}"/>
    <cellStyle name="Normal 6 14 3_Balansetall" xfId="6212" xr:uid="{07D983FD-1D62-44C1-9151-7AFDFF1E49E6}"/>
    <cellStyle name="Normal 6 14 4" xfId="2975" xr:uid="{00000000-0005-0000-0000-000028150000}"/>
    <cellStyle name="Normal 6 14 5" xfId="3590" xr:uid="{00000000-0005-0000-0000-000029150000}"/>
    <cellStyle name="Normal 6 14_Balansetall" xfId="6210" xr:uid="{136DE9E1-CFD8-4970-8DE2-CC95A420E0A1}"/>
    <cellStyle name="Normal 6 15" xfId="525" xr:uid="{00000000-0005-0000-0000-00002B150000}"/>
    <cellStyle name="Normal 6 15 2" xfId="1445" xr:uid="{00000000-0005-0000-0000-00002C150000}"/>
    <cellStyle name="Normal 6 15 2 2" xfId="2976" xr:uid="{00000000-0005-0000-0000-00002D150000}"/>
    <cellStyle name="Normal 6 15 2 3" xfId="4524" xr:uid="{00000000-0005-0000-0000-00002E150000}"/>
    <cellStyle name="Normal 6 15 2_Balansetall" xfId="6214" xr:uid="{09EE0928-5100-49D8-9887-3F1308DB32F2}"/>
    <cellStyle name="Normal 6 15 3" xfId="997" xr:uid="{00000000-0005-0000-0000-000030150000}"/>
    <cellStyle name="Normal 6 15 3 2" xfId="4064" xr:uid="{00000000-0005-0000-0000-000031150000}"/>
    <cellStyle name="Normal 6 15 3_Balansetall" xfId="6215" xr:uid="{1DD8EA77-1A02-4C81-9394-9CD1CB72A9D1}"/>
    <cellStyle name="Normal 6 15 4" xfId="2977" xr:uid="{00000000-0005-0000-0000-000032150000}"/>
    <cellStyle name="Normal 6 15 5" xfId="3604" xr:uid="{00000000-0005-0000-0000-000033150000}"/>
    <cellStyle name="Normal 6 15_Balansetall" xfId="6213" xr:uid="{F59A800F-1C05-4CD0-9F6C-C88C6B772DC3}"/>
    <cellStyle name="Normal 6 16" xfId="526" xr:uid="{00000000-0005-0000-0000-000035150000}"/>
    <cellStyle name="Normal 6 16 2" xfId="1459" xr:uid="{00000000-0005-0000-0000-000036150000}"/>
    <cellStyle name="Normal 6 16 2 2" xfId="2978" xr:uid="{00000000-0005-0000-0000-000037150000}"/>
    <cellStyle name="Normal 6 16 2 3" xfId="4538" xr:uid="{00000000-0005-0000-0000-000038150000}"/>
    <cellStyle name="Normal 6 16 2_Balansetall" xfId="6217" xr:uid="{0F0EE221-E5CF-44DE-8FEF-2C4E0B6A01C7}"/>
    <cellStyle name="Normal 6 16 3" xfId="1011" xr:uid="{00000000-0005-0000-0000-00003A150000}"/>
    <cellStyle name="Normal 6 16 3 2" xfId="4078" xr:uid="{00000000-0005-0000-0000-00003B150000}"/>
    <cellStyle name="Normal 6 16 3_Balansetall" xfId="6218" xr:uid="{437D9EC7-572B-452D-A69C-9E8C9E11A80B}"/>
    <cellStyle name="Normal 6 16 4" xfId="2979" xr:uid="{00000000-0005-0000-0000-00003C150000}"/>
    <cellStyle name="Normal 6 16 5" xfId="3618" xr:uid="{00000000-0005-0000-0000-00003D150000}"/>
    <cellStyle name="Normal 6 16_Balansetall" xfId="6216" xr:uid="{3CDE90D7-E91E-4699-AFAF-28AD8B06E86E}"/>
    <cellStyle name="Normal 6 17" xfId="527" xr:uid="{00000000-0005-0000-0000-00003F150000}"/>
    <cellStyle name="Normal 6 17 2" xfId="1473" xr:uid="{00000000-0005-0000-0000-000040150000}"/>
    <cellStyle name="Normal 6 17 2 2" xfId="2980" xr:uid="{00000000-0005-0000-0000-000041150000}"/>
    <cellStyle name="Normal 6 17 2 3" xfId="4552" xr:uid="{00000000-0005-0000-0000-000042150000}"/>
    <cellStyle name="Normal 6 17 2_Balansetall" xfId="6220" xr:uid="{A4A92FDF-A1B3-49C3-A3A9-96D1BFE35CE7}"/>
    <cellStyle name="Normal 6 17 3" xfId="1025" xr:uid="{00000000-0005-0000-0000-000044150000}"/>
    <cellStyle name="Normal 6 17 3 2" xfId="4092" xr:uid="{00000000-0005-0000-0000-000045150000}"/>
    <cellStyle name="Normal 6 17 3_Balansetall" xfId="6221" xr:uid="{183E261D-9441-410B-8FB5-8E0F6D903913}"/>
    <cellStyle name="Normal 6 17 4" xfId="2981" xr:uid="{00000000-0005-0000-0000-000046150000}"/>
    <cellStyle name="Normal 6 17 5" xfId="3632" xr:uid="{00000000-0005-0000-0000-000047150000}"/>
    <cellStyle name="Normal 6 17_Balansetall" xfId="6219" xr:uid="{01032173-942A-4A83-B534-1A233F5AFE96}"/>
    <cellStyle name="Normal 6 18" xfId="528" xr:uid="{00000000-0005-0000-0000-000049150000}"/>
    <cellStyle name="Normal 6 18 2" xfId="1485" xr:uid="{00000000-0005-0000-0000-00004A150000}"/>
    <cellStyle name="Normal 6 18 2 2" xfId="2982" xr:uid="{00000000-0005-0000-0000-00004B150000}"/>
    <cellStyle name="Normal 6 18 2 3" xfId="4564" xr:uid="{00000000-0005-0000-0000-00004C150000}"/>
    <cellStyle name="Normal 6 18 2_Balansetall" xfId="6223" xr:uid="{6F1B124F-794D-4C5C-9E63-FCA56661A52E}"/>
    <cellStyle name="Normal 6 18 3" xfId="1037" xr:uid="{00000000-0005-0000-0000-00004E150000}"/>
    <cellStyle name="Normal 6 18 3 2" xfId="4104" xr:uid="{00000000-0005-0000-0000-00004F150000}"/>
    <cellStyle name="Normal 6 18 3_Balansetall" xfId="6224" xr:uid="{F0CF67A3-A1A6-4E35-B2A0-57E83DC08A95}"/>
    <cellStyle name="Normal 6 18 4" xfId="2983" xr:uid="{00000000-0005-0000-0000-000050150000}"/>
    <cellStyle name="Normal 6 18 5" xfId="3644" xr:uid="{00000000-0005-0000-0000-000051150000}"/>
    <cellStyle name="Normal 6 18_Balansetall" xfId="6222" xr:uid="{702B46C9-12F8-4646-8905-C22860FB3854}"/>
    <cellStyle name="Normal 6 19" xfId="529" xr:uid="{00000000-0005-0000-0000-000053150000}"/>
    <cellStyle name="Normal 6 19 2" xfId="1472" xr:uid="{00000000-0005-0000-0000-000054150000}"/>
    <cellStyle name="Normal 6 19 2 2" xfId="2984" xr:uid="{00000000-0005-0000-0000-000055150000}"/>
    <cellStyle name="Normal 6 19 2 3" xfId="4551" xr:uid="{00000000-0005-0000-0000-000056150000}"/>
    <cellStyle name="Normal 6 19 2_Balansetall" xfId="6226" xr:uid="{46447A09-AD97-4468-8BF9-F2CE00F9745E}"/>
    <cellStyle name="Normal 6 19 3" xfId="1024" xr:uid="{00000000-0005-0000-0000-000058150000}"/>
    <cellStyle name="Normal 6 19 3 2" xfId="4091" xr:uid="{00000000-0005-0000-0000-000059150000}"/>
    <cellStyle name="Normal 6 19 3_Balansetall" xfId="6227" xr:uid="{6BF920CA-2B90-4BBF-886B-2D974664C13F}"/>
    <cellStyle name="Normal 6 19 4" xfId="2985" xr:uid="{00000000-0005-0000-0000-00005A150000}"/>
    <cellStyle name="Normal 6 19 5" xfId="3631" xr:uid="{00000000-0005-0000-0000-00005B150000}"/>
    <cellStyle name="Normal 6 19_Balansetall" xfId="6225" xr:uid="{D82ABAFD-0673-4147-9F26-E99BE2019CFD}"/>
    <cellStyle name="Normal 6 2" xfId="530" xr:uid="{00000000-0005-0000-0000-00005D150000}"/>
    <cellStyle name="Normal 6 2 2" xfId="1261" xr:uid="{00000000-0005-0000-0000-00005E150000}"/>
    <cellStyle name="Normal 6 2 2 2" xfId="2986" xr:uid="{00000000-0005-0000-0000-00005F150000}"/>
    <cellStyle name="Normal 6 2 2 2 2" xfId="3350" xr:uid="{00000000-0005-0000-0000-000060150000}"/>
    <cellStyle name="Normal 6 2 2 2_Balansetall" xfId="6230" xr:uid="{B69F1692-FD37-431B-A584-BBF74BFEE352}"/>
    <cellStyle name="Normal 6 2 2 3" xfId="2987" xr:uid="{00000000-0005-0000-0000-000061150000}"/>
    <cellStyle name="Normal 6 2 2 4" xfId="4340" xr:uid="{00000000-0005-0000-0000-000062150000}"/>
    <cellStyle name="Normal 6 2 2_Balansetall" xfId="6229" xr:uid="{CE504B4B-5328-411C-B5F1-2E867DBF5139}"/>
    <cellStyle name="Normal 6 2 3" xfId="813" xr:uid="{00000000-0005-0000-0000-000064150000}"/>
    <cellStyle name="Normal 6 2 3 2" xfId="2988" xr:uid="{00000000-0005-0000-0000-000065150000}"/>
    <cellStyle name="Normal 6 2 3 3" xfId="3880" xr:uid="{00000000-0005-0000-0000-000066150000}"/>
    <cellStyle name="Normal 6 2 3_Balansetall" xfId="6231" xr:uid="{DB1303EB-343E-44D4-B264-6291C1FCE196}"/>
    <cellStyle name="Normal 6 2 4" xfId="2989" xr:uid="{00000000-0005-0000-0000-000068150000}"/>
    <cellStyle name="Normal 6 2 5" xfId="3420" xr:uid="{00000000-0005-0000-0000-000069150000}"/>
    <cellStyle name="Normal 6 2_Balansetall" xfId="6228" xr:uid="{B0B05051-8049-46F7-9F87-0001A37610C5}"/>
    <cellStyle name="Normal 6 20" xfId="531" xr:uid="{00000000-0005-0000-0000-00006B150000}"/>
    <cellStyle name="Normal 6 20 2" xfId="1508" xr:uid="{00000000-0005-0000-0000-00006C150000}"/>
    <cellStyle name="Normal 6 20 2 2" xfId="2990" xr:uid="{00000000-0005-0000-0000-00006D150000}"/>
    <cellStyle name="Normal 6 20 2 3" xfId="4587" xr:uid="{00000000-0005-0000-0000-00006E150000}"/>
    <cellStyle name="Normal 6 20 2_Balansetall" xfId="6233" xr:uid="{3FF92E2E-62C4-42D0-834A-F944586ED5D5}"/>
    <cellStyle name="Normal 6 20 3" xfId="1060" xr:uid="{00000000-0005-0000-0000-000070150000}"/>
    <cellStyle name="Normal 6 20 3 2" xfId="4127" xr:uid="{00000000-0005-0000-0000-000071150000}"/>
    <cellStyle name="Normal 6 20 3_Balansetall" xfId="6234" xr:uid="{FF65D829-0B4D-4DA5-86F9-DBCDCE093914}"/>
    <cellStyle name="Normal 6 20 4" xfId="2991" xr:uid="{00000000-0005-0000-0000-000072150000}"/>
    <cellStyle name="Normal 6 20 5" xfId="3667" xr:uid="{00000000-0005-0000-0000-000073150000}"/>
    <cellStyle name="Normal 6 20_Balansetall" xfId="6232" xr:uid="{3278B9D9-B374-40BB-B4BE-F57E03D5480A}"/>
    <cellStyle name="Normal 6 21" xfId="532" xr:uid="{00000000-0005-0000-0000-000075150000}"/>
    <cellStyle name="Normal 6 21 2" xfId="1522" xr:uid="{00000000-0005-0000-0000-000076150000}"/>
    <cellStyle name="Normal 6 21 2 2" xfId="2992" xr:uid="{00000000-0005-0000-0000-000077150000}"/>
    <cellStyle name="Normal 6 21 2 3" xfId="4601" xr:uid="{00000000-0005-0000-0000-000078150000}"/>
    <cellStyle name="Normal 6 21 2_Balansetall" xfId="6236" xr:uid="{81B161B5-FB9F-4DD6-B5C0-E2B1C66A747C}"/>
    <cellStyle name="Normal 6 21 3" xfId="1074" xr:uid="{00000000-0005-0000-0000-00007A150000}"/>
    <cellStyle name="Normal 6 21 3 2" xfId="4141" xr:uid="{00000000-0005-0000-0000-00007B150000}"/>
    <cellStyle name="Normal 6 21 3_Balansetall" xfId="6237" xr:uid="{539B0361-669F-46D0-89A4-F1ED27A60C67}"/>
    <cellStyle name="Normal 6 21 4" xfId="2993" xr:uid="{00000000-0005-0000-0000-00007C150000}"/>
    <cellStyle name="Normal 6 21 5" xfId="3681" xr:uid="{00000000-0005-0000-0000-00007D150000}"/>
    <cellStyle name="Normal 6 21_Balansetall" xfId="6235" xr:uid="{98BFBCFE-76BE-4801-90FC-3CA7CBE32AB4}"/>
    <cellStyle name="Normal 6 22" xfId="533" xr:uid="{00000000-0005-0000-0000-00007F150000}"/>
    <cellStyle name="Normal 6 22 2" xfId="1533" xr:uid="{00000000-0005-0000-0000-000080150000}"/>
    <cellStyle name="Normal 6 22 2 2" xfId="2994" xr:uid="{00000000-0005-0000-0000-000081150000}"/>
    <cellStyle name="Normal 6 22 2 3" xfId="4612" xr:uid="{00000000-0005-0000-0000-000082150000}"/>
    <cellStyle name="Normal 6 22 2_Balansetall" xfId="6239" xr:uid="{234667F1-A4E2-423E-AB89-2EA02DBC73F0}"/>
    <cellStyle name="Normal 6 22 3" xfId="1085" xr:uid="{00000000-0005-0000-0000-000084150000}"/>
    <cellStyle name="Normal 6 22 3 2" xfId="4152" xr:uid="{00000000-0005-0000-0000-000085150000}"/>
    <cellStyle name="Normal 6 22 3_Balansetall" xfId="6240" xr:uid="{F32787F1-D76D-41D3-A981-8111A1B1F8E0}"/>
    <cellStyle name="Normal 6 22 4" xfId="2995" xr:uid="{00000000-0005-0000-0000-000086150000}"/>
    <cellStyle name="Normal 6 22 5" xfId="3692" xr:uid="{00000000-0005-0000-0000-000087150000}"/>
    <cellStyle name="Normal 6 22_Balansetall" xfId="6238" xr:uid="{FB2FACA3-733D-44C7-B113-B6DD8DC69AC9}"/>
    <cellStyle name="Normal 6 23" xfId="534" xr:uid="{00000000-0005-0000-0000-000089150000}"/>
    <cellStyle name="Normal 6 23 2" xfId="1566" xr:uid="{00000000-0005-0000-0000-00008A150000}"/>
    <cellStyle name="Normal 6 23 2 2" xfId="2996" xr:uid="{00000000-0005-0000-0000-00008B150000}"/>
    <cellStyle name="Normal 6 23 2 3" xfId="4645" xr:uid="{00000000-0005-0000-0000-00008C150000}"/>
    <cellStyle name="Normal 6 23 2_Balansetall" xfId="6242" xr:uid="{4628C976-A8C6-4870-9786-7701C619B4E7}"/>
    <cellStyle name="Normal 6 23 3" xfId="1118" xr:uid="{00000000-0005-0000-0000-00008E150000}"/>
    <cellStyle name="Normal 6 23 3 2" xfId="4185" xr:uid="{00000000-0005-0000-0000-00008F150000}"/>
    <cellStyle name="Normal 6 23 3_Balansetall" xfId="6243" xr:uid="{472A24C5-E033-484D-88A6-65AC96A7214E}"/>
    <cellStyle name="Normal 6 23 4" xfId="2997" xr:uid="{00000000-0005-0000-0000-000090150000}"/>
    <cellStyle name="Normal 6 23 5" xfId="3725" xr:uid="{00000000-0005-0000-0000-000091150000}"/>
    <cellStyle name="Normal 6 23_Balansetall" xfId="6241" xr:uid="{8131DF55-DA2E-4666-8A53-70FA87BB6D8F}"/>
    <cellStyle name="Normal 6 24" xfId="535" xr:uid="{00000000-0005-0000-0000-000093150000}"/>
    <cellStyle name="Normal 6 24 2" xfId="1561" xr:uid="{00000000-0005-0000-0000-000094150000}"/>
    <cellStyle name="Normal 6 24 2 2" xfId="2998" xr:uid="{00000000-0005-0000-0000-000095150000}"/>
    <cellStyle name="Normal 6 24 2 3" xfId="4640" xr:uid="{00000000-0005-0000-0000-000096150000}"/>
    <cellStyle name="Normal 6 24 2_Balansetall" xfId="6245" xr:uid="{7631B673-84F7-462F-B3CE-FEB86AD78F8A}"/>
    <cellStyle name="Normal 6 24 3" xfId="1113" xr:uid="{00000000-0005-0000-0000-000098150000}"/>
    <cellStyle name="Normal 6 24 3 2" xfId="4180" xr:uid="{00000000-0005-0000-0000-000099150000}"/>
    <cellStyle name="Normal 6 24 3_Balansetall" xfId="6246" xr:uid="{AAE0E46F-9E98-4FEA-9DE9-9A93DD0ED21A}"/>
    <cellStyle name="Normal 6 24 4" xfId="2999" xr:uid="{00000000-0005-0000-0000-00009A150000}"/>
    <cellStyle name="Normal 6 24 5" xfId="3720" xr:uid="{00000000-0005-0000-0000-00009B150000}"/>
    <cellStyle name="Normal 6 24_Balansetall" xfId="6244" xr:uid="{248BD532-9FEF-4411-AF3C-F69B1EFF7088}"/>
    <cellStyle name="Normal 6 25" xfId="536" xr:uid="{00000000-0005-0000-0000-00009D150000}"/>
    <cellStyle name="Normal 6 25 2" xfId="1583" xr:uid="{00000000-0005-0000-0000-00009E150000}"/>
    <cellStyle name="Normal 6 25 2 2" xfId="3000" xr:uid="{00000000-0005-0000-0000-00009F150000}"/>
    <cellStyle name="Normal 6 25 2 3" xfId="4662" xr:uid="{00000000-0005-0000-0000-0000A0150000}"/>
    <cellStyle name="Normal 6 25 2_Balansetall" xfId="6248" xr:uid="{47BE39EA-D007-4359-89A0-2C9D5F478B57}"/>
    <cellStyle name="Normal 6 25 3" xfId="1135" xr:uid="{00000000-0005-0000-0000-0000A2150000}"/>
    <cellStyle name="Normal 6 25 3 2" xfId="4202" xr:uid="{00000000-0005-0000-0000-0000A3150000}"/>
    <cellStyle name="Normal 6 25 3_Balansetall" xfId="6249" xr:uid="{CBD43D4D-08D0-4F84-8926-CB9C2A976E7C}"/>
    <cellStyle name="Normal 6 25 4" xfId="3001" xr:uid="{00000000-0005-0000-0000-0000A4150000}"/>
    <cellStyle name="Normal 6 25 5" xfId="3742" xr:uid="{00000000-0005-0000-0000-0000A5150000}"/>
    <cellStyle name="Normal 6 25_Balansetall" xfId="6247" xr:uid="{E8FBAC9C-341E-41E3-8129-73DAB879B3DB}"/>
    <cellStyle name="Normal 6 26" xfId="537" xr:uid="{00000000-0005-0000-0000-0000A7150000}"/>
    <cellStyle name="Normal 6 26 2" xfId="1597" xr:uid="{00000000-0005-0000-0000-0000A8150000}"/>
    <cellStyle name="Normal 6 26 2 2" xfId="3002" xr:uid="{00000000-0005-0000-0000-0000A9150000}"/>
    <cellStyle name="Normal 6 26 2 3" xfId="4676" xr:uid="{00000000-0005-0000-0000-0000AA150000}"/>
    <cellStyle name="Normal 6 26 2_Balansetall" xfId="6251" xr:uid="{821F02D2-8BC5-4715-9D68-833FA2C325DE}"/>
    <cellStyle name="Normal 6 26 3" xfId="1149" xr:uid="{00000000-0005-0000-0000-0000AC150000}"/>
    <cellStyle name="Normal 6 26 3 2" xfId="4216" xr:uid="{00000000-0005-0000-0000-0000AD150000}"/>
    <cellStyle name="Normal 6 26 3_Balansetall" xfId="6252" xr:uid="{F08000C7-68E2-4581-95FD-D68962E79364}"/>
    <cellStyle name="Normal 6 26 4" xfId="3003" xr:uid="{00000000-0005-0000-0000-0000AE150000}"/>
    <cellStyle name="Normal 6 26 5" xfId="3756" xr:uid="{00000000-0005-0000-0000-0000AF150000}"/>
    <cellStyle name="Normal 6 26_Balansetall" xfId="6250" xr:uid="{232789F8-E183-4CEA-8926-C68A8F92972A}"/>
    <cellStyle name="Normal 6 27" xfId="538" xr:uid="{00000000-0005-0000-0000-0000B1150000}"/>
    <cellStyle name="Normal 6 27 2" xfId="1611" xr:uid="{00000000-0005-0000-0000-0000B2150000}"/>
    <cellStyle name="Normal 6 27 2 2" xfId="3004" xr:uid="{00000000-0005-0000-0000-0000B3150000}"/>
    <cellStyle name="Normal 6 27 2 3" xfId="4690" xr:uid="{00000000-0005-0000-0000-0000B4150000}"/>
    <cellStyle name="Normal 6 27 2_Balansetall" xfId="6254" xr:uid="{4C57BA34-7614-4A1E-9E47-156A46723B3E}"/>
    <cellStyle name="Normal 6 27 3" xfId="1163" xr:uid="{00000000-0005-0000-0000-0000B6150000}"/>
    <cellStyle name="Normal 6 27 3 2" xfId="4230" xr:uid="{00000000-0005-0000-0000-0000B7150000}"/>
    <cellStyle name="Normal 6 27 3_Balansetall" xfId="6255" xr:uid="{6D549BDA-9693-4FC3-8E19-3E4897D26E97}"/>
    <cellStyle name="Normal 6 27 4" xfId="3005" xr:uid="{00000000-0005-0000-0000-0000B8150000}"/>
    <cellStyle name="Normal 6 27 5" xfId="3770" xr:uid="{00000000-0005-0000-0000-0000B9150000}"/>
    <cellStyle name="Normal 6 27_Balansetall" xfId="6253" xr:uid="{4FEE32FB-9F4B-4641-9519-DC94CD9BE6D0}"/>
    <cellStyle name="Normal 6 28" xfId="539" xr:uid="{00000000-0005-0000-0000-0000BB150000}"/>
    <cellStyle name="Normal 6 28 2" xfId="1624" xr:uid="{00000000-0005-0000-0000-0000BC150000}"/>
    <cellStyle name="Normal 6 28 2 2" xfId="3006" xr:uid="{00000000-0005-0000-0000-0000BD150000}"/>
    <cellStyle name="Normal 6 28 2 3" xfId="4703" xr:uid="{00000000-0005-0000-0000-0000BE150000}"/>
    <cellStyle name="Normal 6 28 2_Balansetall" xfId="6257" xr:uid="{625236AD-69B2-4A2E-9096-5F21B64CC515}"/>
    <cellStyle name="Normal 6 28 3" xfId="1176" xr:uid="{00000000-0005-0000-0000-0000C0150000}"/>
    <cellStyle name="Normal 6 28 3 2" xfId="4243" xr:uid="{00000000-0005-0000-0000-0000C1150000}"/>
    <cellStyle name="Normal 6 28 3_Balansetall" xfId="6258" xr:uid="{90E4E893-1FA2-4DAC-9F9D-B29CAF3C5574}"/>
    <cellStyle name="Normal 6 28 4" xfId="3007" xr:uid="{00000000-0005-0000-0000-0000C2150000}"/>
    <cellStyle name="Normal 6 28 5" xfId="3783" xr:uid="{00000000-0005-0000-0000-0000C3150000}"/>
    <cellStyle name="Normal 6 28_Balansetall" xfId="6256" xr:uid="{0B7397CD-086A-4612-B5AC-F7A426694118}"/>
    <cellStyle name="Normal 6 29" xfId="540" xr:uid="{00000000-0005-0000-0000-0000C5150000}"/>
    <cellStyle name="Normal 6 29 2" xfId="1637" xr:uid="{00000000-0005-0000-0000-0000C6150000}"/>
    <cellStyle name="Normal 6 29 2 2" xfId="3008" xr:uid="{00000000-0005-0000-0000-0000C7150000}"/>
    <cellStyle name="Normal 6 29 2 3" xfId="4716" xr:uid="{00000000-0005-0000-0000-0000C8150000}"/>
    <cellStyle name="Normal 6 29 2_Balansetall" xfId="6260" xr:uid="{CB676553-1D54-46BC-A2E2-F7A1E6AAE9AC}"/>
    <cellStyle name="Normal 6 29 3" xfId="1189" xr:uid="{00000000-0005-0000-0000-0000CA150000}"/>
    <cellStyle name="Normal 6 29 3 2" xfId="4256" xr:uid="{00000000-0005-0000-0000-0000CB150000}"/>
    <cellStyle name="Normal 6 29 3_Balansetall" xfId="6261" xr:uid="{DE5CFC15-E68B-49E6-8593-0DD87AB27F60}"/>
    <cellStyle name="Normal 6 29 4" xfId="3009" xr:uid="{00000000-0005-0000-0000-0000CC150000}"/>
    <cellStyle name="Normal 6 29 5" xfId="3796" xr:uid="{00000000-0005-0000-0000-0000CD150000}"/>
    <cellStyle name="Normal 6 29_Balansetall" xfId="6259" xr:uid="{B5B95EF3-C491-4B5E-999B-F4DD6D718B47}"/>
    <cellStyle name="Normal 6 3" xfId="541" xr:uid="{00000000-0005-0000-0000-0000CF150000}"/>
    <cellStyle name="Normal 6 3 2" xfId="1264" xr:uid="{00000000-0005-0000-0000-0000D0150000}"/>
    <cellStyle name="Normal 6 3 2 2" xfId="3010" xr:uid="{00000000-0005-0000-0000-0000D1150000}"/>
    <cellStyle name="Normal 6 3 2 2 2" xfId="3351" xr:uid="{00000000-0005-0000-0000-0000D2150000}"/>
    <cellStyle name="Normal 6 3 2 2_Balansetall" xfId="6264" xr:uid="{2DDD37F4-0B88-471C-8D07-D59A6DD3909D}"/>
    <cellStyle name="Normal 6 3 2 3" xfId="3011" xr:uid="{00000000-0005-0000-0000-0000D3150000}"/>
    <cellStyle name="Normal 6 3 2 4" xfId="4343" xr:uid="{00000000-0005-0000-0000-0000D4150000}"/>
    <cellStyle name="Normal 6 3 2_Balansetall" xfId="6263" xr:uid="{02A48B9A-96C3-4A76-BFD1-9C552A037002}"/>
    <cellStyle name="Normal 6 3 3" xfId="816" xr:uid="{00000000-0005-0000-0000-0000D6150000}"/>
    <cellStyle name="Normal 6 3 3 2" xfId="3012" xr:uid="{00000000-0005-0000-0000-0000D7150000}"/>
    <cellStyle name="Normal 6 3 3 3" xfId="3883" xr:uid="{00000000-0005-0000-0000-0000D8150000}"/>
    <cellStyle name="Normal 6 3 3_Balansetall" xfId="6265" xr:uid="{B61EFE15-CB23-4415-8D82-8915BECDEBD2}"/>
    <cellStyle name="Normal 6 3 4" xfId="3013" xr:uid="{00000000-0005-0000-0000-0000DA150000}"/>
    <cellStyle name="Normal 6 3 5" xfId="3423" xr:uid="{00000000-0005-0000-0000-0000DB150000}"/>
    <cellStyle name="Normal 6 3_Balansetall" xfId="6262" xr:uid="{B19B7030-8BE5-45C9-B624-7B0995F81FE5}"/>
    <cellStyle name="Normal 6 30" xfId="542" xr:uid="{00000000-0005-0000-0000-0000DD150000}"/>
    <cellStyle name="Normal 6 30 2" xfId="1650" xr:uid="{00000000-0005-0000-0000-0000DE150000}"/>
    <cellStyle name="Normal 6 30 2 2" xfId="3014" xr:uid="{00000000-0005-0000-0000-0000DF150000}"/>
    <cellStyle name="Normal 6 30 2 3" xfId="4729" xr:uid="{00000000-0005-0000-0000-0000E0150000}"/>
    <cellStyle name="Normal 6 30 2_Balansetall" xfId="6267" xr:uid="{2550CBB0-082D-4C21-800C-6C00124F2883}"/>
    <cellStyle name="Normal 6 30 3" xfId="1202" xr:uid="{00000000-0005-0000-0000-0000E2150000}"/>
    <cellStyle name="Normal 6 30 3 2" xfId="4269" xr:uid="{00000000-0005-0000-0000-0000E3150000}"/>
    <cellStyle name="Normal 6 30 3_Balansetall" xfId="6268" xr:uid="{EC1801A7-DFB7-4890-87AA-149521BEBC77}"/>
    <cellStyle name="Normal 6 30 4" xfId="3015" xr:uid="{00000000-0005-0000-0000-0000E4150000}"/>
    <cellStyle name="Normal 6 30 5" xfId="3809" xr:uid="{00000000-0005-0000-0000-0000E5150000}"/>
    <cellStyle name="Normal 6 30_Balansetall" xfId="6266" xr:uid="{085C8E73-4AD4-4500-A2AC-0496C4BAC6D3}"/>
    <cellStyle name="Normal 6 31" xfId="543" xr:uid="{00000000-0005-0000-0000-0000E7150000}"/>
    <cellStyle name="Normal 6 31 2" xfId="1662" xr:uid="{00000000-0005-0000-0000-0000E8150000}"/>
    <cellStyle name="Normal 6 31 2 2" xfId="3016" xr:uid="{00000000-0005-0000-0000-0000E9150000}"/>
    <cellStyle name="Normal 6 31 2 3" xfId="4741" xr:uid="{00000000-0005-0000-0000-0000EA150000}"/>
    <cellStyle name="Normal 6 31 2_Balansetall" xfId="6270" xr:uid="{F5A550D4-C8E5-4709-839C-5F7A3A1AB22F}"/>
    <cellStyle name="Normal 6 31 3" xfId="1214" xr:uid="{00000000-0005-0000-0000-0000EC150000}"/>
    <cellStyle name="Normal 6 31 3 2" xfId="4281" xr:uid="{00000000-0005-0000-0000-0000ED150000}"/>
    <cellStyle name="Normal 6 31 3_Balansetall" xfId="6271" xr:uid="{F638EA0B-8E53-45F5-9EFB-69D401C1E6CA}"/>
    <cellStyle name="Normal 6 31 4" xfId="3017" xr:uid="{00000000-0005-0000-0000-0000EE150000}"/>
    <cellStyle name="Normal 6 31 5" xfId="3821" xr:uid="{00000000-0005-0000-0000-0000EF150000}"/>
    <cellStyle name="Normal 6 31_Balansetall" xfId="6269" xr:uid="{335CB20B-A29C-4CC8-ACC5-E1304DAC35C3}"/>
    <cellStyle name="Normal 6 32" xfId="544" xr:uid="{00000000-0005-0000-0000-0000F1150000}"/>
    <cellStyle name="Normal 6 32 2" xfId="1673" xr:uid="{00000000-0005-0000-0000-0000F2150000}"/>
    <cellStyle name="Normal 6 32 2 2" xfId="3018" xr:uid="{00000000-0005-0000-0000-0000F3150000}"/>
    <cellStyle name="Normal 6 32 2 3" xfId="4752" xr:uid="{00000000-0005-0000-0000-0000F4150000}"/>
    <cellStyle name="Normal 6 32 2_Balansetall" xfId="6273" xr:uid="{AE2153D0-4D7D-41CB-AFBF-A8F68057C78F}"/>
    <cellStyle name="Normal 6 32 3" xfId="1225" xr:uid="{00000000-0005-0000-0000-0000F6150000}"/>
    <cellStyle name="Normal 6 32 3 2" xfId="4292" xr:uid="{00000000-0005-0000-0000-0000F7150000}"/>
    <cellStyle name="Normal 6 32 3_Balansetall" xfId="6274" xr:uid="{EE04D9EE-C8D0-4D09-BB16-6A8EA6E0C7CE}"/>
    <cellStyle name="Normal 6 32 4" xfId="3019" xr:uid="{00000000-0005-0000-0000-0000F8150000}"/>
    <cellStyle name="Normal 6 32 5" xfId="3832" xr:uid="{00000000-0005-0000-0000-0000F9150000}"/>
    <cellStyle name="Normal 6 32_Balansetall" xfId="6272" xr:uid="{3996AB0C-B1C4-4EA2-9B3B-8D5EC3A1761C}"/>
    <cellStyle name="Normal 6 33" xfId="743" xr:uid="{00000000-0005-0000-0000-0000FB150000}"/>
    <cellStyle name="Normal 6 33 2" xfId="1695" xr:uid="{00000000-0005-0000-0000-0000FC150000}"/>
    <cellStyle name="Normal 6 33 2 2" xfId="3020" xr:uid="{00000000-0005-0000-0000-0000FD150000}"/>
    <cellStyle name="Normal 6 33 2 3" xfId="4774" xr:uid="{00000000-0005-0000-0000-0000FE150000}"/>
    <cellStyle name="Normal 6 33 2_Balansetall" xfId="6276" xr:uid="{64342752-9D3A-4530-AA9A-DBF1355C16C4}"/>
    <cellStyle name="Normal 6 33 3" xfId="1247" xr:uid="{00000000-0005-0000-0000-000000160000}"/>
    <cellStyle name="Normal 6 33 3 2" xfId="4314" xr:uid="{00000000-0005-0000-0000-000001160000}"/>
    <cellStyle name="Normal 6 33 3_Balansetall" xfId="6277" xr:uid="{63A313C3-BDC6-4B4A-84F8-CA4708B54AA5}"/>
    <cellStyle name="Normal 6 33 4" xfId="3021" xr:uid="{00000000-0005-0000-0000-000002160000}"/>
    <cellStyle name="Normal 6 33 5" xfId="3854" xr:uid="{00000000-0005-0000-0000-000003160000}"/>
    <cellStyle name="Normal 6 33_Balansetall" xfId="6275" xr:uid="{718C1BC5-A679-4F21-8943-676E557AE426}"/>
    <cellStyle name="Normal 6 34" xfId="3022" xr:uid="{00000000-0005-0000-0000-000005160000}"/>
    <cellStyle name="Normal 6 34 2" xfId="3023" xr:uid="{00000000-0005-0000-0000-000006160000}"/>
    <cellStyle name="Normal 6 34 2 2" xfId="3353" xr:uid="{00000000-0005-0000-0000-000007160000}"/>
    <cellStyle name="Normal 6 34 2_Balansetall" xfId="6278" xr:uid="{9BFA4490-CA80-45EB-8FAF-7115C4760FEA}"/>
    <cellStyle name="Normal 6 34 3" xfId="3352" xr:uid="{00000000-0005-0000-0000-000008160000}"/>
    <cellStyle name="Normal 6 34_BAL Valutareserver" xfId="3024" xr:uid="{00000000-0005-0000-0000-000009160000}"/>
    <cellStyle name="Normal 6 35" xfId="3025" xr:uid="{00000000-0005-0000-0000-00000A160000}"/>
    <cellStyle name="Normal 6 35 2" xfId="3026" xr:uid="{00000000-0005-0000-0000-00000B160000}"/>
    <cellStyle name="Normal 6 35 2 2" xfId="3355" xr:uid="{00000000-0005-0000-0000-00000C160000}"/>
    <cellStyle name="Normal 6 35 2_Balansetall" xfId="6280" xr:uid="{10EF9F98-D068-414C-8A05-7518DD4F4E31}"/>
    <cellStyle name="Normal 6 35 3" xfId="3354" xr:uid="{00000000-0005-0000-0000-00000D160000}"/>
    <cellStyle name="Normal 6 35_Balansetall" xfId="6279" xr:uid="{734F8490-BA00-47C9-8C04-5314D4802F85}"/>
    <cellStyle name="Normal 6 36" xfId="3027" xr:uid="{00000000-0005-0000-0000-00000F160000}"/>
    <cellStyle name="Normal 6 36 2" xfId="3028" xr:uid="{00000000-0005-0000-0000-000010160000}"/>
    <cellStyle name="Normal 6 36 2 2" xfId="3357" xr:uid="{00000000-0005-0000-0000-000011160000}"/>
    <cellStyle name="Normal 6 36 2_Balansetall" xfId="6282" xr:uid="{12E5DDED-2497-4B7B-90BF-4DBA5B4DDF97}"/>
    <cellStyle name="Normal 6 36 3" xfId="3356" xr:uid="{00000000-0005-0000-0000-000012160000}"/>
    <cellStyle name="Normal 6 36_Balansetall" xfId="6281" xr:uid="{D39BFBC6-0AC0-4C59-9135-56B33DDDD589}"/>
    <cellStyle name="Normal 6 37" xfId="3029" xr:uid="{00000000-0005-0000-0000-000014160000}"/>
    <cellStyle name="Normal 6 38" xfId="3030" xr:uid="{00000000-0005-0000-0000-000015160000}"/>
    <cellStyle name="Normal 6 39" xfId="3031" xr:uid="{00000000-0005-0000-0000-000016160000}"/>
    <cellStyle name="Normal 6 4" xfId="545" xr:uid="{00000000-0005-0000-0000-000017160000}"/>
    <cellStyle name="Normal 6 4 2" xfId="1269" xr:uid="{00000000-0005-0000-0000-000018160000}"/>
    <cellStyle name="Normal 6 4 2 2" xfId="3032" xr:uid="{00000000-0005-0000-0000-000019160000}"/>
    <cellStyle name="Normal 6 4 2 2 2" xfId="3358" xr:uid="{00000000-0005-0000-0000-00001A160000}"/>
    <cellStyle name="Normal 6 4 2 2_Balansetall" xfId="6285" xr:uid="{F11EFC4F-6C39-4A5E-BCE9-D4CF1C3DCF19}"/>
    <cellStyle name="Normal 6 4 2 3" xfId="3033" xr:uid="{00000000-0005-0000-0000-00001B160000}"/>
    <cellStyle name="Normal 6 4 2 4" xfId="4348" xr:uid="{00000000-0005-0000-0000-00001C160000}"/>
    <cellStyle name="Normal 6 4 2_Balansetall" xfId="6284" xr:uid="{1C48CFE2-E6CA-4297-8430-1D1005D37120}"/>
    <cellStyle name="Normal 6 4 3" xfId="821" xr:uid="{00000000-0005-0000-0000-00001E160000}"/>
    <cellStyle name="Normal 6 4 3 2" xfId="3034" xr:uid="{00000000-0005-0000-0000-00001F160000}"/>
    <cellStyle name="Normal 6 4 3 3" xfId="3888" xr:uid="{00000000-0005-0000-0000-000020160000}"/>
    <cellStyle name="Normal 6 4 3_Balansetall" xfId="6286" xr:uid="{B0A59E56-CA06-4100-9672-8955AFB22C7E}"/>
    <cellStyle name="Normal 6 4 4" xfId="3035" xr:uid="{00000000-0005-0000-0000-000022160000}"/>
    <cellStyle name="Normal 6 4 5" xfId="3428" xr:uid="{00000000-0005-0000-0000-000023160000}"/>
    <cellStyle name="Normal 6 4_Balansetall" xfId="6283" xr:uid="{3302075B-C80E-44CF-A6E1-E1FFCD178946}"/>
    <cellStyle name="Normal 6 40" xfId="3036" xr:uid="{00000000-0005-0000-0000-000025160000}"/>
    <cellStyle name="Normal 6 41" xfId="3037" xr:uid="{00000000-0005-0000-0000-000026160000}"/>
    <cellStyle name="Normal 6 42" xfId="3038" xr:uid="{00000000-0005-0000-0000-000027160000}"/>
    <cellStyle name="Normal 6 43" xfId="3039" xr:uid="{00000000-0005-0000-0000-000028160000}"/>
    <cellStyle name="Normal 6 44" xfId="3040" xr:uid="{00000000-0005-0000-0000-000029160000}"/>
    <cellStyle name="Normal 6 45" xfId="3041" xr:uid="{00000000-0005-0000-0000-00002A160000}"/>
    <cellStyle name="Normal 6 46" xfId="3042" xr:uid="{00000000-0005-0000-0000-00002B160000}"/>
    <cellStyle name="Normal 6 47" xfId="3043" xr:uid="{00000000-0005-0000-0000-00002C160000}"/>
    <cellStyle name="Normal 6 48" xfId="3044" xr:uid="{00000000-0005-0000-0000-00002D160000}"/>
    <cellStyle name="Normal 6 49" xfId="3045" xr:uid="{00000000-0005-0000-0000-00002E160000}"/>
    <cellStyle name="Normal 6 5" xfId="546" xr:uid="{00000000-0005-0000-0000-00002F160000}"/>
    <cellStyle name="Normal 6 5 2" xfId="1303" xr:uid="{00000000-0005-0000-0000-000030160000}"/>
    <cellStyle name="Normal 6 5 2 2" xfId="3046" xr:uid="{00000000-0005-0000-0000-000031160000}"/>
    <cellStyle name="Normal 6 5 2 2 2" xfId="3359" xr:uid="{00000000-0005-0000-0000-000032160000}"/>
    <cellStyle name="Normal 6 5 2 2_Balansetall" xfId="6289" xr:uid="{88EA5906-84EE-4EF5-90A1-BDD04AA40C9B}"/>
    <cellStyle name="Normal 6 5 2 3" xfId="3047" xr:uid="{00000000-0005-0000-0000-000033160000}"/>
    <cellStyle name="Normal 6 5 2 4" xfId="4382" xr:uid="{00000000-0005-0000-0000-000034160000}"/>
    <cellStyle name="Normal 6 5 2_Balansetall" xfId="6288" xr:uid="{BADFEB3B-7CDA-4E5B-AA9B-ECDCED8555AF}"/>
    <cellStyle name="Normal 6 5 3" xfId="855" xr:uid="{00000000-0005-0000-0000-000036160000}"/>
    <cellStyle name="Normal 6 5 3 2" xfId="3048" xr:uid="{00000000-0005-0000-0000-000037160000}"/>
    <cellStyle name="Normal 6 5 3 3" xfId="3922" xr:uid="{00000000-0005-0000-0000-000038160000}"/>
    <cellStyle name="Normal 6 5 3_Balansetall" xfId="6290" xr:uid="{3090EAD2-6AD6-41DE-8800-D30A30412477}"/>
    <cellStyle name="Normal 6 5 4" xfId="3049" xr:uid="{00000000-0005-0000-0000-00003A160000}"/>
    <cellStyle name="Normal 6 5 5" xfId="3462" xr:uid="{00000000-0005-0000-0000-00003B160000}"/>
    <cellStyle name="Normal 6 5_Balansetall" xfId="6287" xr:uid="{BABEE902-EBB7-42B2-AD7D-A49C6A7B14C3}"/>
    <cellStyle name="Normal 6 50" xfId="3050" xr:uid="{00000000-0005-0000-0000-00003D160000}"/>
    <cellStyle name="Normal 6 51" xfId="3051" xr:uid="{00000000-0005-0000-0000-00003E160000}"/>
    <cellStyle name="Normal 6 52" xfId="3052" xr:uid="{00000000-0005-0000-0000-00003F160000}"/>
    <cellStyle name="Normal 6 53" xfId="3053" xr:uid="{00000000-0005-0000-0000-000040160000}"/>
    <cellStyle name="Normal 6 54" xfId="3054" xr:uid="{00000000-0005-0000-0000-000041160000}"/>
    <cellStyle name="Normal 6 55" xfId="3378" xr:uid="{00000000-0005-0000-0000-000042160000}"/>
    <cellStyle name="Normal 6 56" xfId="3384" xr:uid="{00000000-0005-0000-0000-000043160000}"/>
    <cellStyle name="Normal 6 57" xfId="3387" xr:uid="{00000000-0005-0000-0000-000044160000}"/>
    <cellStyle name="Normal 6 58" xfId="3380" xr:uid="{00000000-0005-0000-0000-000045160000}"/>
    <cellStyle name="Normal 6 59" xfId="3383" xr:uid="{00000000-0005-0000-0000-000046160000}"/>
    <cellStyle name="Normal 6 6" xfId="547" xr:uid="{00000000-0005-0000-0000-000047160000}"/>
    <cellStyle name="Normal 6 6 2" xfId="1317" xr:uid="{00000000-0005-0000-0000-000048160000}"/>
    <cellStyle name="Normal 6 6 2 2" xfId="3055" xr:uid="{00000000-0005-0000-0000-000049160000}"/>
    <cellStyle name="Normal 6 6 2 2 2" xfId="3360" xr:uid="{00000000-0005-0000-0000-00004A160000}"/>
    <cellStyle name="Normal 6 6 2 2_Balansetall" xfId="6293" xr:uid="{9245AE04-8E78-44B5-A485-FC7E63268187}"/>
    <cellStyle name="Normal 6 6 2 3" xfId="3056" xr:uid="{00000000-0005-0000-0000-00004B160000}"/>
    <cellStyle name="Normal 6 6 2 4" xfId="4396" xr:uid="{00000000-0005-0000-0000-00004C160000}"/>
    <cellStyle name="Normal 6 6 2_Balansetall" xfId="6292" xr:uid="{D9FE1095-6CB2-4996-8441-FC362B63669B}"/>
    <cellStyle name="Normal 6 6 3" xfId="869" xr:uid="{00000000-0005-0000-0000-00004E160000}"/>
    <cellStyle name="Normal 6 6 3 2" xfId="3057" xr:uid="{00000000-0005-0000-0000-00004F160000}"/>
    <cellStyle name="Normal 6 6 3 3" xfId="3936" xr:uid="{00000000-0005-0000-0000-000050160000}"/>
    <cellStyle name="Normal 6 6 3_Balansetall" xfId="6294" xr:uid="{2477A1AF-4996-4D9E-9036-76FA9E8E14DB}"/>
    <cellStyle name="Normal 6 6 4" xfId="3058" xr:uid="{00000000-0005-0000-0000-000052160000}"/>
    <cellStyle name="Normal 6 6 5" xfId="3476" xr:uid="{00000000-0005-0000-0000-000053160000}"/>
    <cellStyle name="Normal 6 6_Balansetall" xfId="6291" xr:uid="{DF6C958B-158B-4989-BB53-D7F20C0C81D9}"/>
    <cellStyle name="Normal 6 60" xfId="3388" xr:uid="{00000000-0005-0000-0000-000055160000}"/>
    <cellStyle name="Normal 6 61" xfId="3382" xr:uid="{00000000-0005-0000-0000-000056160000}"/>
    <cellStyle name="Normal 6 62" xfId="3379" xr:uid="{00000000-0005-0000-0000-000057160000}"/>
    <cellStyle name="Normal 6 63" xfId="3389" xr:uid="{00000000-0005-0000-0000-000058160000}"/>
    <cellStyle name="Normal 6 64" xfId="3386" xr:uid="{00000000-0005-0000-0000-000059160000}"/>
    <cellStyle name="Normal 6 65" xfId="3385" xr:uid="{00000000-0005-0000-0000-00005A160000}"/>
    <cellStyle name="Normal 6 66" xfId="3381" xr:uid="{00000000-0005-0000-0000-00005B160000}"/>
    <cellStyle name="Normal 6 7" xfId="548" xr:uid="{00000000-0005-0000-0000-00005C160000}"/>
    <cellStyle name="Normal 6 7 2" xfId="1330" xr:uid="{00000000-0005-0000-0000-00005D160000}"/>
    <cellStyle name="Normal 6 7 2 2" xfId="3059" xr:uid="{00000000-0005-0000-0000-00005E160000}"/>
    <cellStyle name="Normal 6 7 2 2 2" xfId="3361" xr:uid="{00000000-0005-0000-0000-00005F160000}"/>
    <cellStyle name="Normal 6 7 2 2_Balansetall" xfId="6297" xr:uid="{230939F4-CA0C-47DA-BB67-5BE05B1601B6}"/>
    <cellStyle name="Normal 6 7 2 3" xfId="3060" xr:uid="{00000000-0005-0000-0000-000060160000}"/>
    <cellStyle name="Normal 6 7 2 4" xfId="4409" xr:uid="{00000000-0005-0000-0000-000061160000}"/>
    <cellStyle name="Normal 6 7 2_Balansetall" xfId="6296" xr:uid="{FFEB4197-33AA-4543-9BD2-05D71D665F45}"/>
    <cellStyle name="Normal 6 7 3" xfId="882" xr:uid="{00000000-0005-0000-0000-000063160000}"/>
    <cellStyle name="Normal 6 7 3 2" xfId="3061" xr:uid="{00000000-0005-0000-0000-000064160000}"/>
    <cellStyle name="Normal 6 7 3 3" xfId="3949" xr:uid="{00000000-0005-0000-0000-000065160000}"/>
    <cellStyle name="Normal 6 7 3_Balansetall" xfId="6298" xr:uid="{D5F6C95A-B0DF-4D3E-8DFD-F9279791DBDF}"/>
    <cellStyle name="Normal 6 7 4" xfId="3062" xr:uid="{00000000-0005-0000-0000-000067160000}"/>
    <cellStyle name="Normal 6 7 5" xfId="3489" xr:uid="{00000000-0005-0000-0000-000068160000}"/>
    <cellStyle name="Normal 6 7_Balansetall" xfId="6295" xr:uid="{78A1B47A-9C70-41A3-AA66-4979924AE728}"/>
    <cellStyle name="Normal 6 8" xfId="549" xr:uid="{00000000-0005-0000-0000-00006A160000}"/>
    <cellStyle name="Normal 6 8 2" xfId="1343" xr:uid="{00000000-0005-0000-0000-00006B160000}"/>
    <cellStyle name="Normal 6 8 2 2" xfId="3063" xr:uid="{00000000-0005-0000-0000-00006C160000}"/>
    <cellStyle name="Normal 6 8 2 2 2" xfId="3362" xr:uid="{00000000-0005-0000-0000-00006D160000}"/>
    <cellStyle name="Normal 6 8 2 2_Balansetall" xfId="6301" xr:uid="{717FFFED-DCB6-46E1-BD00-564D4EBD5AA8}"/>
    <cellStyle name="Normal 6 8 2 3" xfId="3064" xr:uid="{00000000-0005-0000-0000-00006E160000}"/>
    <cellStyle name="Normal 6 8 2 4" xfId="4422" xr:uid="{00000000-0005-0000-0000-00006F160000}"/>
    <cellStyle name="Normal 6 8 2_Balansetall" xfId="6300" xr:uid="{1E5130BA-F930-48D6-86F0-4D6B83A61F33}"/>
    <cellStyle name="Normal 6 8 3" xfId="895" xr:uid="{00000000-0005-0000-0000-000071160000}"/>
    <cellStyle name="Normal 6 8 3 2" xfId="3065" xr:uid="{00000000-0005-0000-0000-000072160000}"/>
    <cellStyle name="Normal 6 8 3 3" xfId="3962" xr:uid="{00000000-0005-0000-0000-000073160000}"/>
    <cellStyle name="Normal 6 8 3_Balansetall" xfId="6302" xr:uid="{E3CE60EE-8395-45F9-8172-2137D8E412FC}"/>
    <cellStyle name="Normal 6 8 4" xfId="3066" xr:uid="{00000000-0005-0000-0000-000075160000}"/>
    <cellStyle name="Normal 6 8 5" xfId="3502" xr:uid="{00000000-0005-0000-0000-000076160000}"/>
    <cellStyle name="Normal 6 8_Balansetall" xfId="6299" xr:uid="{C51645B2-B235-49AF-8A35-0A082081D51D}"/>
    <cellStyle name="Normal 6 9" xfId="550" xr:uid="{00000000-0005-0000-0000-000078160000}"/>
    <cellStyle name="Normal 6 9 2" xfId="1356" xr:uid="{00000000-0005-0000-0000-000079160000}"/>
    <cellStyle name="Normal 6 9 2 2" xfId="3067" xr:uid="{00000000-0005-0000-0000-00007A160000}"/>
    <cellStyle name="Normal 6 9 2 2 2" xfId="3363" xr:uid="{00000000-0005-0000-0000-00007B160000}"/>
    <cellStyle name="Normal 6 9 2 2_Balansetall" xfId="6305" xr:uid="{62D96BEB-290B-40DA-A235-EE05C9B61443}"/>
    <cellStyle name="Normal 6 9 2 3" xfId="3068" xr:uid="{00000000-0005-0000-0000-00007C160000}"/>
    <cellStyle name="Normal 6 9 2 4" xfId="4435" xr:uid="{00000000-0005-0000-0000-00007D160000}"/>
    <cellStyle name="Normal 6 9 2_Balansetall" xfId="6304" xr:uid="{835CD9BE-0856-4C06-823E-C3BEEA005760}"/>
    <cellStyle name="Normal 6 9 3" xfId="908" xr:uid="{00000000-0005-0000-0000-00007F160000}"/>
    <cellStyle name="Normal 6 9 3 2" xfId="3069" xr:uid="{00000000-0005-0000-0000-000080160000}"/>
    <cellStyle name="Normal 6 9 3 3" xfId="3975" xr:uid="{00000000-0005-0000-0000-000081160000}"/>
    <cellStyle name="Normal 6 9 3_Balansetall" xfId="6306" xr:uid="{5637582E-8A4D-4454-BBA6-C3FD2781089C}"/>
    <cellStyle name="Normal 6 9 4" xfId="3070" xr:uid="{00000000-0005-0000-0000-000083160000}"/>
    <cellStyle name="Normal 6 9 5" xfId="3515" xr:uid="{00000000-0005-0000-0000-000084160000}"/>
    <cellStyle name="Normal 6 9_Balansetall" xfId="6303" xr:uid="{D9E17967-CD5A-4D38-897C-526EAE86A64B}"/>
    <cellStyle name="Normal 6_BAL ledelsen" xfId="3071" xr:uid="{00000000-0005-0000-0000-000086160000}"/>
    <cellStyle name="Normal 7" xfId="64" xr:uid="{00000000-0005-0000-0000-000087160000}"/>
    <cellStyle name="Normal 8" xfId="65" xr:uid="{00000000-0005-0000-0000-000088160000}"/>
    <cellStyle name="Normal 9" xfId="66" xr:uid="{00000000-0005-0000-0000-000089160000}"/>
    <cellStyle name="Normal 9 2" xfId="3072" xr:uid="{00000000-0005-0000-0000-00008A160000}"/>
    <cellStyle name="Normal 9 2 2" xfId="3073" xr:uid="{00000000-0005-0000-0000-00008B160000}"/>
    <cellStyle name="Normal 9 2 2 2" xfId="3365" xr:uid="{00000000-0005-0000-0000-00008C160000}"/>
    <cellStyle name="Normal 9 2 2_Balansetall" xfId="6308" xr:uid="{BB2E057B-E721-4EB1-8A79-DB4E279C9145}"/>
    <cellStyle name="Normal 9 2 3" xfId="3074" xr:uid="{00000000-0005-0000-0000-00008D160000}"/>
    <cellStyle name="Normal 9 2 3 2" xfId="3366" xr:uid="{00000000-0005-0000-0000-00008E160000}"/>
    <cellStyle name="Normal 9 2 3_Balansetall" xfId="6309" xr:uid="{86F1DD9F-1499-4A93-8757-3BF6187D4A5E}"/>
    <cellStyle name="Normal 9 2_Balansetall" xfId="6307" xr:uid="{BA3EB783-85B9-4BCA-97A7-A223BCD3432C}"/>
    <cellStyle name="Normal 9 3" xfId="3075" xr:uid="{00000000-0005-0000-0000-000090160000}"/>
    <cellStyle name="Normal 9 4" xfId="3076" xr:uid="{00000000-0005-0000-0000-000091160000}"/>
    <cellStyle name="Normal 9 4 2" xfId="3367" xr:uid="{00000000-0005-0000-0000-000092160000}"/>
    <cellStyle name="Normal 9 4_Balansetall" xfId="6310" xr:uid="{6C5BF730-A0FC-4645-9644-E419EE3EFD98}"/>
    <cellStyle name="Normal 9 5" xfId="3077" xr:uid="{00000000-0005-0000-0000-000093160000}"/>
    <cellStyle name="Normal 9 6" xfId="3364" xr:uid="{00000000-0005-0000-0000-000094160000}"/>
    <cellStyle name="Normal 9_BAL ledelsen" xfId="3078" xr:uid="{00000000-0005-0000-0000-000095160000}"/>
    <cellStyle name="Note" xfId="112" xr:uid="{00000000-0005-0000-0000-000096160000}"/>
    <cellStyle name="Note 2" xfId="3079" xr:uid="{00000000-0005-0000-0000-000097160000}"/>
    <cellStyle name="Note 2 2" xfId="3368" xr:uid="{00000000-0005-0000-0000-000098160000}"/>
    <cellStyle name="Note 2_Balansetall" xfId="6312" xr:uid="{55BAAF4D-48F0-4F27-8A30-3CA23427F8A2}"/>
    <cellStyle name="Note 3" xfId="3080" xr:uid="{00000000-0005-0000-0000-000099160000}"/>
    <cellStyle name="Note 3 2" xfId="3369" xr:uid="{00000000-0005-0000-0000-00009A160000}"/>
    <cellStyle name="Note 3_Balansetall" xfId="6313" xr:uid="{63AAABF4-C204-47A7-8DE2-C814D5D278D3}"/>
    <cellStyle name="Note_Balansetall" xfId="6311" xr:uid="{4180AC1A-FDEB-41DD-A85B-9CF7FD86CA12}"/>
    <cellStyle name="Nøytral" xfId="772" xr:uid="{00000000-0005-0000-0000-00009B160000}"/>
    <cellStyle name="Nøytral 2" xfId="44" xr:uid="{00000000-0005-0000-0000-00009C160000}"/>
    <cellStyle name="Nøytral_Balansetall" xfId="6314" xr:uid="{9C8E3036-B197-465B-A03F-5B13E3058122}"/>
    <cellStyle name="Output" xfId="113" xr:uid="{00000000-0005-0000-0000-00009D160000}"/>
    <cellStyle name="Output 2" xfId="3081" xr:uid="{00000000-0005-0000-0000-00009E160000}"/>
    <cellStyle name="Output 2 2" xfId="3370" xr:uid="{00000000-0005-0000-0000-00009F160000}"/>
    <cellStyle name="Output 2_Balansetall" xfId="6316" xr:uid="{5FACE2E2-DFFC-4B93-B5C6-CAA49DFEB5C5}"/>
    <cellStyle name="Output 3" xfId="3082" xr:uid="{00000000-0005-0000-0000-0000A0160000}"/>
    <cellStyle name="Output 3 2" xfId="3371" xr:uid="{00000000-0005-0000-0000-0000A1160000}"/>
    <cellStyle name="Output 3_Balansetall" xfId="6317" xr:uid="{4EB48107-4D1B-44C2-9D5A-70C45D6B6BCC}"/>
    <cellStyle name="Output_Balansetall" xfId="6315" xr:uid="{C2188230-EFE1-4B46-BA8B-F91024A7A352}"/>
    <cellStyle name="Overskrift 1" xfId="773" xr:uid="{00000000-0005-0000-0000-0000A2160000}"/>
    <cellStyle name="Overskrift 1 2" xfId="45" xr:uid="{00000000-0005-0000-0000-0000A3160000}"/>
    <cellStyle name="Overskrift 1_Balansetall" xfId="6318" xr:uid="{43AA8C3F-635F-4B8A-BA67-A805284CCF4A}"/>
    <cellStyle name="Overskrift 2" xfId="774" xr:uid="{00000000-0005-0000-0000-0000A4160000}"/>
    <cellStyle name="Overskrift 2 2" xfId="46" xr:uid="{00000000-0005-0000-0000-0000A5160000}"/>
    <cellStyle name="Overskrift 2_Balansetall" xfId="6319" xr:uid="{413A44F3-EAF2-48F1-BB78-0EEDFAEBE8BD}"/>
    <cellStyle name="Overskrift 3" xfId="775" xr:uid="{00000000-0005-0000-0000-0000A6160000}"/>
    <cellStyle name="Overskrift 3 2" xfId="47" xr:uid="{00000000-0005-0000-0000-0000A7160000}"/>
    <cellStyle name="Overskrift 3_Balansetall" xfId="6320" xr:uid="{8ED05547-7BEE-4AF4-BEC6-C3756CE2C982}"/>
    <cellStyle name="Overskrift 4" xfId="776" xr:uid="{00000000-0005-0000-0000-0000A8160000}"/>
    <cellStyle name="Overskrift 4 2" xfId="48" xr:uid="{00000000-0005-0000-0000-0000A9160000}"/>
    <cellStyle name="Overskrift 4_Balansetall" xfId="6321" xr:uid="{029EDC7E-987E-4CCA-B6E7-0E46F6E46FC6}"/>
    <cellStyle name="Rad" xfId="9" xr:uid="{00000000-0005-0000-0000-0000AA160000}"/>
    <cellStyle name="Tabelltittel" xfId="10" xr:uid="{00000000-0005-0000-0000-0000AB160000}"/>
    <cellStyle name="Title" xfId="114" xr:uid="{00000000-0005-0000-0000-0000AC160000}"/>
    <cellStyle name="Title 2" xfId="3083" xr:uid="{00000000-0005-0000-0000-0000AD160000}"/>
    <cellStyle name="Title 2 2" xfId="3372" xr:uid="{00000000-0005-0000-0000-0000AE160000}"/>
    <cellStyle name="Title 2_Balansetall" xfId="6323" xr:uid="{F0620186-8349-48FA-97E4-D46CA2EF98DD}"/>
    <cellStyle name="Title 3" xfId="3084" xr:uid="{00000000-0005-0000-0000-0000AF160000}"/>
    <cellStyle name="Title 3 2" xfId="3373" xr:uid="{00000000-0005-0000-0000-0000B0160000}"/>
    <cellStyle name="Title 3_Balansetall" xfId="6324" xr:uid="{0BAF41B3-E447-49B4-91DF-9E76FB7CC79A}"/>
    <cellStyle name="Title_Balansetall" xfId="6322" xr:uid="{0E4DD071-477A-4747-9F19-D30B7C7ED9D8}"/>
    <cellStyle name="Tittel" xfId="777" xr:uid="{00000000-0005-0000-0000-0000B1160000}"/>
    <cellStyle name="Tittel 2" xfId="49" xr:uid="{00000000-0005-0000-0000-0000B2160000}"/>
    <cellStyle name="Tittel_Balansetall" xfId="6325" xr:uid="{9B361F76-3482-4E78-A046-1412C86A59FA}"/>
    <cellStyle name="Total" xfId="115" xr:uid="{00000000-0005-0000-0000-0000B3160000}"/>
    <cellStyle name="Total 2" xfId="3085" xr:uid="{00000000-0005-0000-0000-0000B4160000}"/>
    <cellStyle name="Total 2 2" xfId="3374" xr:uid="{00000000-0005-0000-0000-0000B5160000}"/>
    <cellStyle name="Total 2_Balansetall" xfId="6327" xr:uid="{B2295798-6DF2-494F-8043-0FD3126BB48F}"/>
    <cellStyle name="Total 3" xfId="3086" xr:uid="{00000000-0005-0000-0000-0000B6160000}"/>
    <cellStyle name="Total 3 2" xfId="3375" xr:uid="{00000000-0005-0000-0000-0000B7160000}"/>
    <cellStyle name="Total 3_Balansetall" xfId="6328" xr:uid="{79B4C2D6-E964-4C90-879F-0486E78930BE}"/>
    <cellStyle name="Total_Balansetall" xfId="6326" xr:uid="{DB787B2B-8679-4DFB-A622-905A0AB59C80}"/>
    <cellStyle name="Totalt" xfId="778" xr:uid="{00000000-0005-0000-0000-0000B8160000}"/>
    <cellStyle name="Totalt 2" xfId="50" xr:uid="{00000000-0005-0000-0000-0000B9160000}"/>
    <cellStyle name="Totalt_Balansetall" xfId="6329" xr:uid="{71DCA76E-40E8-45BB-9415-4C4A1B91007D}"/>
    <cellStyle name="Utdata" xfId="779" xr:uid="{00000000-0005-0000-0000-0000BA160000}"/>
    <cellStyle name="Utdata 2" xfId="51" xr:uid="{00000000-0005-0000-0000-0000BB160000}"/>
    <cellStyle name="Utdata_Balansetall" xfId="6330" xr:uid="{9BF48305-3D4D-4DAB-BCB1-31838BC4E870}"/>
    <cellStyle name="Uthevingsfarge1" xfId="780" xr:uid="{00000000-0005-0000-0000-0000BC160000}"/>
    <cellStyle name="Uthevingsfarge1 2" xfId="52" xr:uid="{00000000-0005-0000-0000-0000BD160000}"/>
    <cellStyle name="Uthevingsfarge1_Balansetall" xfId="6331" xr:uid="{E7E7B8D5-76DD-4D1A-93A5-DB030061941E}"/>
    <cellStyle name="Uthevingsfarge2" xfId="781" xr:uid="{00000000-0005-0000-0000-0000BE160000}"/>
    <cellStyle name="Uthevingsfarge2 2" xfId="53" xr:uid="{00000000-0005-0000-0000-0000BF160000}"/>
    <cellStyle name="Uthevingsfarge2_Balansetall" xfId="6332" xr:uid="{7F3BA1B5-CF26-45A7-BD1A-B7831C1C516C}"/>
    <cellStyle name="Uthevingsfarge3" xfId="782" xr:uid="{00000000-0005-0000-0000-0000C0160000}"/>
    <cellStyle name="Uthevingsfarge3 2" xfId="54" xr:uid="{00000000-0005-0000-0000-0000C1160000}"/>
    <cellStyle name="Uthevingsfarge3_Balansetall" xfId="6333" xr:uid="{11909D78-67F8-413B-8493-0FE4A7C47263}"/>
    <cellStyle name="Uthevingsfarge4" xfId="783" xr:uid="{00000000-0005-0000-0000-0000C2160000}"/>
    <cellStyle name="Uthevingsfarge4 2" xfId="55" xr:uid="{00000000-0005-0000-0000-0000C3160000}"/>
    <cellStyle name="Uthevingsfarge4_Balansetall" xfId="6334" xr:uid="{71F1EEA6-39B7-4FC4-B516-E08D20B30450}"/>
    <cellStyle name="Uthevingsfarge5" xfId="784" xr:uid="{00000000-0005-0000-0000-0000C4160000}"/>
    <cellStyle name="Uthevingsfarge5 2" xfId="56" xr:uid="{00000000-0005-0000-0000-0000C5160000}"/>
    <cellStyle name="Uthevingsfarge5_Balansetall" xfId="6335" xr:uid="{D03E66D5-08CE-4EF5-81A9-06A42FC8CA24}"/>
    <cellStyle name="Uthevingsfarge6" xfId="785" xr:uid="{00000000-0005-0000-0000-0000C6160000}"/>
    <cellStyle name="Uthevingsfarge6 2" xfId="57" xr:uid="{00000000-0005-0000-0000-0000C7160000}"/>
    <cellStyle name="Uthevingsfarge6_Balansetall" xfId="6336" xr:uid="{7E9958FC-1F4A-4678-A367-B558477ADE50}"/>
    <cellStyle name="Varseltekst" xfId="786" xr:uid="{00000000-0005-0000-0000-0000C8160000}"/>
    <cellStyle name="Varseltekst 2" xfId="58" xr:uid="{00000000-0005-0000-0000-0000C9160000}"/>
    <cellStyle name="Varseltekst_Balansetall" xfId="6337" xr:uid="{58E63944-89B1-4DC8-ADD2-E5676F84E713}"/>
    <cellStyle name="Warning Text" xfId="116" xr:uid="{00000000-0005-0000-0000-0000CA160000}"/>
    <cellStyle name="Warning Text 2" xfId="3087" xr:uid="{00000000-0005-0000-0000-0000CB160000}"/>
    <cellStyle name="Warning Text 2 2" xfId="3376" xr:uid="{00000000-0005-0000-0000-0000CC160000}"/>
    <cellStyle name="Warning Text 2_Balansetall" xfId="6339" xr:uid="{F471A75F-A3D3-4725-9C6B-7A82BD4B9F1B}"/>
    <cellStyle name="Warning Text 3" xfId="3088" xr:uid="{00000000-0005-0000-0000-0000CD160000}"/>
    <cellStyle name="Warning Text 3 2" xfId="3377" xr:uid="{00000000-0005-0000-0000-0000CE160000}"/>
    <cellStyle name="Warning Text 3_Balansetall" xfId="6340" xr:uid="{B572E099-ED15-451F-A4EA-6EF1E60A8F50}"/>
    <cellStyle name="Warning Text_Balansetall" xfId="6338" xr:uid="{D0F8504E-2FE1-4EC0-BD1E-0C5BC2E37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1824990</xdr:colOff>
      <xdr:row>0</xdr:row>
      <xdr:rowOff>567690</xdr:rowOff>
    </xdr:to>
    <xdr:pic>
      <xdr:nvPicPr>
        <xdr:cNvPr id="2" name="Picture 1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N74"/>
  <sheetViews>
    <sheetView showGridLines="0" tabSelected="1" zoomScaleNormal="100" workbookViewId="0">
      <pane xSplit="17" ySplit="5" topLeftCell="FC6" activePane="bottomRight" state="frozen"/>
      <selection pane="topRight" activeCell="R1" sqref="R1"/>
      <selection pane="bottomLeft" activeCell="A6" sqref="A6"/>
      <selection pane="bottomRight" activeCell="FN34" sqref="FN34:FN44"/>
    </sheetView>
  </sheetViews>
  <sheetFormatPr defaultColWidth="11.44140625" defaultRowHeight="14.4" x14ac:dyDescent="0.3"/>
  <cols>
    <col min="1" max="1" width="64.109375" style="3" customWidth="1"/>
    <col min="2" max="2" width="13.6640625" style="3" hidden="1" customWidth="1"/>
    <col min="3" max="3" width="10" style="3" hidden="1" customWidth="1"/>
    <col min="4" max="4" width="15" style="3" hidden="1" customWidth="1"/>
    <col min="5" max="5" width="16.6640625" style="3" hidden="1" customWidth="1"/>
    <col min="6" max="6" width="12" style="48" hidden="1" customWidth="1"/>
    <col min="7" max="7" width="12.5546875" style="3" hidden="1" customWidth="1"/>
    <col min="8" max="8" width="11.109375" style="3" hidden="1" customWidth="1"/>
    <col min="9" max="9" width="10" style="3" hidden="1" customWidth="1"/>
    <col min="10" max="10" width="11.109375" style="3" hidden="1" customWidth="1"/>
    <col min="11" max="11" width="10.88671875" style="3" hidden="1" customWidth="1"/>
    <col min="12" max="12" width="11.33203125" style="3" hidden="1" customWidth="1"/>
    <col min="13" max="13" width="11.88671875" style="3" hidden="1" customWidth="1"/>
    <col min="14" max="14" width="14" style="3" hidden="1" customWidth="1"/>
    <col min="15" max="15" width="12.88671875" style="3" hidden="1" customWidth="1"/>
    <col min="16" max="16" width="12.109375" style="3" hidden="1" customWidth="1"/>
    <col min="17" max="17" width="16.44140625" style="3" hidden="1" customWidth="1"/>
    <col min="18" max="18" width="16.6640625" style="3" customWidth="1"/>
    <col min="19" max="25" width="14.6640625" style="3" customWidth="1"/>
    <col min="26" max="28" width="14.6640625" style="80" customWidth="1"/>
    <col min="29" max="61" width="14.6640625" style="3" customWidth="1"/>
    <col min="62" max="62" width="16.109375" style="3" customWidth="1"/>
    <col min="63" max="63" width="17.33203125" style="3" customWidth="1"/>
    <col min="64" max="69" width="14.6640625" style="3" customWidth="1"/>
    <col min="70" max="71" width="14.33203125" style="3" customWidth="1"/>
    <col min="72" max="74" width="13" style="3" customWidth="1"/>
    <col min="75" max="75" width="17.109375" style="3" customWidth="1"/>
    <col min="76" max="76" width="15.5546875" style="3" customWidth="1"/>
    <col min="77" max="77" width="15.6640625" style="3" customWidth="1"/>
    <col min="78" max="86" width="13.88671875" style="3" customWidth="1"/>
    <col min="87" max="87" width="15.6640625" style="3" bestFit="1" customWidth="1"/>
    <col min="88" max="88" width="15" style="3" customWidth="1"/>
    <col min="89" max="91" width="15" style="3" bestFit="1" customWidth="1"/>
    <col min="92" max="92" width="12.6640625" style="3" bestFit="1" customWidth="1"/>
    <col min="93" max="93" width="12.88671875" style="3" bestFit="1" customWidth="1"/>
    <col min="94" max="97" width="11.44140625" style="3"/>
    <col min="98" max="98" width="12.6640625" style="3" customWidth="1"/>
    <col min="99" max="99" width="16.33203125" style="3" bestFit="1" customWidth="1"/>
    <col min="100" max="100" width="12.5546875" style="3" customWidth="1"/>
    <col min="101" max="101" width="15.44140625" style="3" bestFit="1" customWidth="1"/>
    <col min="102" max="102" width="16.33203125" style="3" customWidth="1"/>
    <col min="103" max="106" width="14.5546875" style="3" customWidth="1"/>
    <col min="107" max="109" width="11.44140625" style="3"/>
    <col min="110" max="110" width="14.5546875" style="3" customWidth="1"/>
    <col min="111" max="123" width="16" style="3" customWidth="1"/>
    <col min="124" max="124" width="15.33203125" style="3" customWidth="1"/>
    <col min="125" max="127" width="15.109375" style="3" customWidth="1"/>
    <col min="128" max="128" width="13" style="3" customWidth="1"/>
    <col min="129" max="134" width="11.44140625" style="3"/>
    <col min="135" max="136" width="15.6640625" style="3" bestFit="1" customWidth="1"/>
    <col min="137" max="137" width="15.6640625" style="3" customWidth="1"/>
    <col min="138" max="139" width="15.6640625" style="3" bestFit="1" customWidth="1"/>
    <col min="140" max="140" width="13.44140625" style="3" bestFit="1" customWidth="1"/>
    <col min="141" max="145" width="11.44140625" style="3"/>
    <col min="146" max="146" width="12.33203125" style="3" bestFit="1" customWidth="1"/>
    <col min="147" max="155" width="15.33203125" style="3" customWidth="1"/>
    <col min="156" max="170" width="15.33203125" style="2" customWidth="1"/>
    <col min="171" max="16384" width="11.44140625" style="3"/>
  </cols>
  <sheetData>
    <row r="1" spans="1:170" ht="50.1" customHeight="1" x14ac:dyDescent="0.3">
      <c r="A1" s="76"/>
    </row>
    <row r="2" spans="1:170" ht="24" customHeight="1" x14ac:dyDescent="0.3">
      <c r="A2" s="108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AD2" s="2"/>
    </row>
    <row r="3" spans="1:170" x14ac:dyDescent="0.3">
      <c r="A3" s="2" t="s">
        <v>61</v>
      </c>
      <c r="B3" s="2"/>
      <c r="C3" s="2"/>
      <c r="D3" s="2"/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76"/>
      <c r="U3" s="76"/>
      <c r="V3" s="76"/>
      <c r="W3" s="76"/>
      <c r="X3" s="76"/>
      <c r="Y3" s="76"/>
      <c r="AD3" s="2"/>
      <c r="DB3" s="76"/>
    </row>
    <row r="4" spans="1:170" ht="15" customHeight="1" x14ac:dyDescent="0.3">
      <c r="A4" s="5"/>
      <c r="B4" s="171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00" t="s">
        <v>2</v>
      </c>
      <c r="R4" s="6"/>
      <c r="S4" s="79"/>
      <c r="T4" s="57"/>
      <c r="U4" s="57"/>
      <c r="V4" s="57"/>
      <c r="W4" s="57"/>
      <c r="X4" s="57"/>
      <c r="Y4" s="57"/>
      <c r="Z4" s="81"/>
      <c r="AA4" s="81"/>
      <c r="AB4" s="81"/>
      <c r="AC4" s="81"/>
      <c r="AD4" s="6"/>
      <c r="AE4" s="79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135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</row>
    <row r="5" spans="1:170" ht="50.1" customHeight="1" x14ac:dyDescent="0.3">
      <c r="A5" s="7"/>
      <c r="B5" s="8" t="s">
        <v>4</v>
      </c>
      <c r="C5" s="9" t="s">
        <v>5</v>
      </c>
      <c r="D5" s="9" t="s">
        <v>6</v>
      </c>
      <c r="E5" s="10" t="s">
        <v>7</v>
      </c>
      <c r="F5" s="11" t="s">
        <v>8</v>
      </c>
      <c r="G5" s="9" t="s">
        <v>9</v>
      </c>
      <c r="H5" s="9" t="s">
        <v>10</v>
      </c>
      <c r="I5" s="9" t="s">
        <v>5</v>
      </c>
      <c r="J5" s="9" t="s">
        <v>6</v>
      </c>
      <c r="K5" s="9" t="s">
        <v>11</v>
      </c>
      <c r="L5" s="9" t="s">
        <v>12</v>
      </c>
      <c r="M5" s="9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29" t="s">
        <v>18</v>
      </c>
      <c r="S5" s="130" t="s">
        <v>53</v>
      </c>
      <c r="T5" s="130" t="s">
        <v>54</v>
      </c>
      <c r="U5" s="128" t="s">
        <v>59</v>
      </c>
      <c r="V5" s="128" t="s">
        <v>60</v>
      </c>
      <c r="W5" s="128" t="s">
        <v>62</v>
      </c>
      <c r="X5" s="128" t="s">
        <v>64</v>
      </c>
      <c r="Y5" s="128" t="s">
        <v>66</v>
      </c>
      <c r="Z5" s="127" t="s">
        <v>67</v>
      </c>
      <c r="AA5" s="127" t="s">
        <v>69</v>
      </c>
      <c r="AB5" s="94" t="s">
        <v>68</v>
      </c>
      <c r="AC5" s="128" t="s">
        <v>70</v>
      </c>
      <c r="AD5" s="129" t="s">
        <v>71</v>
      </c>
      <c r="AE5" s="130" t="s">
        <v>72</v>
      </c>
      <c r="AF5" s="130" t="s">
        <v>74</v>
      </c>
      <c r="AG5" s="130" t="s">
        <v>75</v>
      </c>
      <c r="AH5" s="130" t="s">
        <v>76</v>
      </c>
      <c r="AI5" s="130" t="s">
        <v>77</v>
      </c>
      <c r="AJ5" s="130" t="s">
        <v>78</v>
      </c>
      <c r="AK5" s="130" t="s">
        <v>79</v>
      </c>
      <c r="AL5" s="130" t="s">
        <v>80</v>
      </c>
      <c r="AM5" s="130" t="s">
        <v>81</v>
      </c>
      <c r="AN5" s="130" t="s">
        <v>82</v>
      </c>
      <c r="AO5" s="130" t="s">
        <v>87</v>
      </c>
      <c r="AP5" s="130" t="s">
        <v>88</v>
      </c>
      <c r="AQ5" s="130" t="s">
        <v>89</v>
      </c>
      <c r="AR5" s="130" t="s">
        <v>90</v>
      </c>
      <c r="AS5" s="130" t="s">
        <v>91</v>
      </c>
      <c r="AT5" s="130" t="s">
        <v>92</v>
      </c>
      <c r="AU5" s="130" t="s">
        <v>93</v>
      </c>
      <c r="AV5" s="130" t="s">
        <v>94</v>
      </c>
      <c r="AW5" s="130" t="s">
        <v>95</v>
      </c>
      <c r="AX5" s="130" t="s">
        <v>96</v>
      </c>
      <c r="AY5" s="130" t="s">
        <v>97</v>
      </c>
      <c r="AZ5" s="130" t="s">
        <v>98</v>
      </c>
      <c r="BA5" s="130" t="s">
        <v>99</v>
      </c>
      <c r="BB5" s="130" t="s">
        <v>100</v>
      </c>
      <c r="BC5" s="130" t="s">
        <v>101</v>
      </c>
      <c r="BD5" s="130" t="s">
        <v>102</v>
      </c>
      <c r="BE5" s="130" t="s">
        <v>103</v>
      </c>
      <c r="BF5" s="130" t="s">
        <v>104</v>
      </c>
      <c r="BG5" s="130" t="s">
        <v>105</v>
      </c>
      <c r="BH5" s="130" t="s">
        <v>106</v>
      </c>
      <c r="BI5" s="130" t="s">
        <v>107</v>
      </c>
      <c r="BJ5" s="130" t="s">
        <v>108</v>
      </c>
      <c r="BK5" s="130" t="s">
        <v>109</v>
      </c>
      <c r="BL5" s="130" t="s">
        <v>110</v>
      </c>
      <c r="BM5" s="130" t="s">
        <v>111</v>
      </c>
      <c r="BN5" s="130" t="s">
        <v>112</v>
      </c>
      <c r="BO5" s="130" t="s">
        <v>113</v>
      </c>
      <c r="BP5" s="130" t="s">
        <v>114</v>
      </c>
      <c r="BQ5" s="130" t="s">
        <v>115</v>
      </c>
      <c r="BR5" s="130" t="s">
        <v>118</v>
      </c>
      <c r="BS5" s="130" t="s">
        <v>119</v>
      </c>
      <c r="BT5" s="130" t="s">
        <v>120</v>
      </c>
      <c r="BU5" s="130" t="s">
        <v>121</v>
      </c>
      <c r="BV5" s="130" t="s">
        <v>122</v>
      </c>
      <c r="BW5" s="130" t="s">
        <v>123</v>
      </c>
      <c r="BX5" s="130" t="s">
        <v>124</v>
      </c>
      <c r="BY5" s="130" t="s">
        <v>125</v>
      </c>
      <c r="BZ5" s="130" t="s">
        <v>126</v>
      </c>
      <c r="CA5" s="130" t="s">
        <v>127</v>
      </c>
      <c r="CB5" s="130" t="s">
        <v>128</v>
      </c>
      <c r="CC5" s="130" t="s">
        <v>129</v>
      </c>
      <c r="CD5" s="130" t="s">
        <v>130</v>
      </c>
      <c r="CE5" s="130" t="s">
        <v>131</v>
      </c>
      <c r="CF5" s="130" t="s">
        <v>133</v>
      </c>
      <c r="CG5" s="130" t="s">
        <v>134</v>
      </c>
      <c r="CH5" s="130" t="s">
        <v>135</v>
      </c>
      <c r="CI5" s="130" t="s">
        <v>136</v>
      </c>
      <c r="CJ5" s="130" t="s">
        <v>137</v>
      </c>
      <c r="CK5" s="130" t="s">
        <v>138</v>
      </c>
      <c r="CL5" s="130" t="s">
        <v>139</v>
      </c>
      <c r="CM5" s="130" t="s">
        <v>140</v>
      </c>
      <c r="CN5" s="130" t="s">
        <v>141</v>
      </c>
      <c r="CO5" s="130" t="s">
        <v>142</v>
      </c>
      <c r="CP5" s="130" t="s">
        <v>143</v>
      </c>
      <c r="CQ5" s="130" t="s">
        <v>144</v>
      </c>
      <c r="CR5" s="130" t="s">
        <v>145</v>
      </c>
      <c r="CS5" s="130" t="s">
        <v>146</v>
      </c>
      <c r="CT5" s="130" t="s">
        <v>147</v>
      </c>
      <c r="CU5" s="130" t="s">
        <v>148</v>
      </c>
      <c r="CV5" s="130" t="s">
        <v>149</v>
      </c>
      <c r="CW5" s="130" t="s">
        <v>150</v>
      </c>
      <c r="CX5" s="130" t="s">
        <v>151</v>
      </c>
      <c r="CY5" s="130" t="s">
        <v>152</v>
      </c>
      <c r="CZ5" s="130" t="s">
        <v>153</v>
      </c>
      <c r="DA5" s="130" t="s">
        <v>154</v>
      </c>
      <c r="DB5" s="134" t="s">
        <v>155</v>
      </c>
      <c r="DC5" s="134" t="s">
        <v>156</v>
      </c>
      <c r="DD5" s="134" t="s">
        <v>157</v>
      </c>
      <c r="DE5" s="141" t="s">
        <v>158</v>
      </c>
      <c r="DF5" s="141" t="s">
        <v>160</v>
      </c>
      <c r="DG5" s="134" t="s">
        <v>161</v>
      </c>
      <c r="DH5" s="141" t="s">
        <v>162</v>
      </c>
      <c r="DI5" s="134" t="s">
        <v>163</v>
      </c>
      <c r="DJ5" s="134" t="s">
        <v>164</v>
      </c>
      <c r="DK5" s="134" t="s">
        <v>165</v>
      </c>
      <c r="DL5" s="134" t="s">
        <v>167</v>
      </c>
      <c r="DM5" s="134" t="s">
        <v>168</v>
      </c>
      <c r="DN5" s="134" t="s">
        <v>170</v>
      </c>
      <c r="DO5" s="134" t="s">
        <v>171</v>
      </c>
      <c r="DP5" s="134" t="s">
        <v>172</v>
      </c>
      <c r="DQ5" s="134" t="s">
        <v>173</v>
      </c>
      <c r="DR5" s="134" t="s">
        <v>174</v>
      </c>
      <c r="DS5" s="134" t="s">
        <v>175</v>
      </c>
      <c r="DT5" s="134" t="s">
        <v>176</v>
      </c>
      <c r="DU5" s="134" t="s">
        <v>177</v>
      </c>
      <c r="DV5" s="141" t="s">
        <v>178</v>
      </c>
      <c r="DW5" s="141" t="s">
        <v>179</v>
      </c>
      <c r="DX5" s="141" t="s">
        <v>180</v>
      </c>
      <c r="DY5" s="141" t="s">
        <v>182</v>
      </c>
      <c r="DZ5" s="141" t="s">
        <v>183</v>
      </c>
      <c r="EA5" s="141" t="s">
        <v>184</v>
      </c>
      <c r="EB5" s="141" t="s">
        <v>185</v>
      </c>
      <c r="EC5" s="141" t="s">
        <v>186</v>
      </c>
      <c r="ED5" s="141" t="s">
        <v>187</v>
      </c>
      <c r="EE5" s="134" t="s">
        <v>188</v>
      </c>
      <c r="EF5" s="134" t="s">
        <v>189</v>
      </c>
      <c r="EG5" s="134" t="s">
        <v>190</v>
      </c>
      <c r="EH5" s="141" t="s">
        <v>192</v>
      </c>
      <c r="EI5" s="141" t="s">
        <v>191</v>
      </c>
      <c r="EJ5" s="141" t="s">
        <v>193</v>
      </c>
      <c r="EK5" s="141" t="s">
        <v>194</v>
      </c>
      <c r="EL5" s="141" t="s">
        <v>195</v>
      </c>
      <c r="EM5" s="141" t="s">
        <v>196</v>
      </c>
      <c r="EN5" s="141" t="s">
        <v>205</v>
      </c>
      <c r="EO5" s="141" t="s">
        <v>207</v>
      </c>
      <c r="EP5" s="141" t="s">
        <v>208</v>
      </c>
      <c r="EQ5" s="141" t="s">
        <v>209</v>
      </c>
      <c r="ER5" s="141" t="s">
        <v>210</v>
      </c>
      <c r="ES5" s="141" t="s">
        <v>211</v>
      </c>
      <c r="ET5" s="141" t="s">
        <v>212</v>
      </c>
      <c r="EU5" s="141" t="s">
        <v>213</v>
      </c>
      <c r="EV5" s="141" t="s">
        <v>214</v>
      </c>
      <c r="EW5" s="141" t="s">
        <v>215</v>
      </c>
      <c r="EX5" s="141" t="s">
        <v>216</v>
      </c>
      <c r="EY5" s="141" t="s">
        <v>217</v>
      </c>
      <c r="EZ5" s="141" t="s">
        <v>218</v>
      </c>
      <c r="FA5" s="141" t="s">
        <v>220</v>
      </c>
      <c r="FB5" s="141" t="s">
        <v>221</v>
      </c>
      <c r="FC5" s="141" t="s">
        <v>222</v>
      </c>
      <c r="FD5" s="141" t="s">
        <v>223</v>
      </c>
      <c r="FE5" s="141" t="s">
        <v>224</v>
      </c>
      <c r="FF5" s="141" t="s">
        <v>225</v>
      </c>
      <c r="FG5" s="141" t="s">
        <v>226</v>
      </c>
      <c r="FH5" s="141" t="s">
        <v>228</v>
      </c>
      <c r="FI5" s="141" t="s">
        <v>230</v>
      </c>
      <c r="FJ5" s="141" t="s">
        <v>231</v>
      </c>
      <c r="FK5" s="141" t="s">
        <v>232</v>
      </c>
      <c r="FL5" s="141" t="s">
        <v>233</v>
      </c>
      <c r="FM5" s="141" t="s">
        <v>234</v>
      </c>
      <c r="FN5" s="141" t="s">
        <v>235</v>
      </c>
    </row>
    <row r="6" spans="1:170" ht="20.100000000000001" customHeight="1" x14ac:dyDescent="0.3">
      <c r="A6" s="7" t="s">
        <v>3</v>
      </c>
      <c r="B6" s="13"/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  <c r="N6" s="15"/>
      <c r="O6" s="15"/>
      <c r="P6" s="15"/>
      <c r="Q6" s="12"/>
      <c r="R6" s="16"/>
      <c r="S6" s="52"/>
      <c r="T6" s="52"/>
      <c r="U6" s="52"/>
      <c r="V6" s="52"/>
      <c r="W6" s="52"/>
      <c r="X6" s="52"/>
      <c r="Y6" s="52"/>
      <c r="Z6" s="82"/>
      <c r="AA6" s="87"/>
      <c r="AB6" s="88"/>
      <c r="AC6" s="52"/>
      <c r="AD6" s="16"/>
      <c r="AE6" s="52"/>
      <c r="AF6" s="52"/>
      <c r="AG6" s="52"/>
      <c r="AH6" s="52"/>
    </row>
    <row r="7" spans="1:170" ht="20.100000000000001" customHeight="1" x14ac:dyDescent="0.3">
      <c r="A7" s="17" t="s">
        <v>19</v>
      </c>
      <c r="B7" s="18"/>
      <c r="C7" s="18"/>
      <c r="D7" s="18"/>
      <c r="E7" s="18"/>
      <c r="F7" s="17"/>
      <c r="G7" s="18"/>
      <c r="H7" s="18"/>
      <c r="I7" s="18"/>
      <c r="J7" s="18"/>
      <c r="K7" s="18"/>
      <c r="L7" s="18"/>
      <c r="M7" s="18"/>
      <c r="N7" s="17"/>
      <c r="O7" s="17"/>
      <c r="P7" s="17"/>
      <c r="Q7" s="17"/>
      <c r="R7" s="16"/>
      <c r="S7" s="52"/>
      <c r="T7" s="52"/>
      <c r="U7" s="52"/>
      <c r="V7" s="52"/>
      <c r="W7" s="52"/>
      <c r="X7" s="52"/>
      <c r="Y7" s="52"/>
      <c r="Z7" s="52"/>
      <c r="AA7" s="88"/>
      <c r="AB7" s="88"/>
      <c r="AC7" s="52"/>
      <c r="AD7" s="16"/>
      <c r="AE7" s="52"/>
      <c r="AF7" s="52"/>
      <c r="AG7" s="52"/>
      <c r="AH7" s="52"/>
      <c r="AJ7" s="52"/>
      <c r="AK7" s="52"/>
      <c r="AL7" s="52"/>
      <c r="AM7" s="52"/>
      <c r="AN7" s="52"/>
    </row>
    <row r="8" spans="1:170" x14ac:dyDescent="0.3">
      <c r="A8" s="147" t="s">
        <v>20</v>
      </c>
      <c r="B8" s="32">
        <f>6794.200538+4793.250979+144.710223+2.755345+0.000342</f>
        <v>11734.917427</v>
      </c>
      <c r="C8" s="32">
        <v>0</v>
      </c>
      <c r="D8" s="32">
        <f>8.040765+7.83616</f>
        <v>15.876925</v>
      </c>
      <c r="E8" s="32">
        <v>0</v>
      </c>
      <c r="F8" s="31">
        <f>SUM(B8:E8)</f>
        <v>11750.794352000001</v>
      </c>
      <c r="G8" s="32">
        <v>0</v>
      </c>
      <c r="H8" s="32">
        <v>0</v>
      </c>
      <c r="I8" s="32">
        <v>0</v>
      </c>
      <c r="J8" s="32">
        <v>0</v>
      </c>
      <c r="K8" s="32">
        <f>25.948041+0.397221+0.00121+12.715418</f>
        <v>39.061889999999998</v>
      </c>
      <c r="L8" s="32">
        <v>0</v>
      </c>
      <c r="M8" s="32">
        <v>0</v>
      </c>
      <c r="N8" s="33">
        <f>SUM(G8:M8)</f>
        <v>39.061889999999998</v>
      </c>
      <c r="O8" s="147">
        <v>0</v>
      </c>
      <c r="P8" s="147">
        <f t="shared" ref="P8:P20" si="0">+F8+N8+O8</f>
        <v>11789.856242000002</v>
      </c>
      <c r="Q8" s="147">
        <v>0</v>
      </c>
      <c r="R8" s="144">
        <v>11790</v>
      </c>
      <c r="S8" s="145">
        <v>7336</v>
      </c>
      <c r="T8" s="145">
        <v>6515</v>
      </c>
      <c r="U8" s="145">
        <v>3402</v>
      </c>
      <c r="V8" s="145">
        <v>6258</v>
      </c>
      <c r="W8" s="145">
        <v>6795</v>
      </c>
      <c r="X8" s="145">
        <v>7154</v>
      </c>
      <c r="Y8" s="145">
        <v>6167</v>
      </c>
      <c r="Z8" s="145">
        <v>5335</v>
      </c>
      <c r="AA8" s="146">
        <v>6240</v>
      </c>
      <c r="AB8" s="146">
        <v>6068</v>
      </c>
      <c r="AC8" s="145">
        <v>4558</v>
      </c>
      <c r="AD8" s="144">
        <v>3749</v>
      </c>
      <c r="AE8" s="145">
        <v>2002</v>
      </c>
      <c r="AF8" s="145">
        <v>1914</v>
      </c>
      <c r="AG8" s="145">
        <v>1701</v>
      </c>
      <c r="AH8" s="145">
        <v>642</v>
      </c>
      <c r="AI8" s="145">
        <v>1808</v>
      </c>
      <c r="AJ8" s="145">
        <v>2227</v>
      </c>
      <c r="AK8" s="145">
        <v>1712</v>
      </c>
      <c r="AL8" s="145">
        <v>4240</v>
      </c>
      <c r="AM8" s="145">
        <v>7738</v>
      </c>
      <c r="AN8" s="145">
        <v>5106</v>
      </c>
      <c r="AO8" s="145">
        <v>4311</v>
      </c>
      <c r="AP8" s="145">
        <v>6294</v>
      </c>
      <c r="AQ8" s="145">
        <v>3630</v>
      </c>
      <c r="AR8" s="145">
        <v>10261</v>
      </c>
      <c r="AS8" s="145">
        <v>9912</v>
      </c>
      <c r="AT8" s="145">
        <v>8755</v>
      </c>
      <c r="AU8" s="145">
        <v>5068</v>
      </c>
      <c r="AV8" s="145">
        <v>3559</v>
      </c>
      <c r="AW8" s="145">
        <v>1816</v>
      </c>
      <c r="AX8" s="145">
        <v>4721</v>
      </c>
      <c r="AY8" s="145">
        <v>8719</v>
      </c>
      <c r="AZ8" s="145">
        <v>8030</v>
      </c>
      <c r="BA8" s="145">
        <v>17674</v>
      </c>
      <c r="BB8" s="112">
        <v>32325</v>
      </c>
      <c r="BC8" s="112">
        <v>20327</v>
      </c>
      <c r="BD8" s="112">
        <v>29829</v>
      </c>
      <c r="BE8" s="112">
        <v>50869</v>
      </c>
      <c r="BF8" s="112">
        <v>39091</v>
      </c>
      <c r="BG8" s="112">
        <v>28199</v>
      </c>
      <c r="BH8" s="112">
        <v>22438</v>
      </c>
      <c r="BI8" s="112">
        <v>17080</v>
      </c>
      <c r="BJ8" s="112">
        <v>13055</v>
      </c>
      <c r="BK8" s="112">
        <v>14308</v>
      </c>
      <c r="BL8" s="112">
        <v>13348</v>
      </c>
      <c r="BM8" s="112">
        <v>6926</v>
      </c>
      <c r="BN8" s="112">
        <v>23173</v>
      </c>
      <c r="BO8" s="112">
        <v>759</v>
      </c>
      <c r="BP8" s="112">
        <v>8958</v>
      </c>
      <c r="BQ8" s="112">
        <v>24267</v>
      </c>
      <c r="BR8" s="112">
        <v>12565</v>
      </c>
      <c r="BS8" s="112">
        <v>11880</v>
      </c>
      <c r="BT8" s="112">
        <v>18687</v>
      </c>
      <c r="BU8" s="112">
        <v>13211</v>
      </c>
      <c r="BV8" s="112">
        <v>17846</v>
      </c>
      <c r="BW8" s="112">
        <v>15921</v>
      </c>
      <c r="BX8" s="112">
        <v>19915</v>
      </c>
      <c r="BY8" s="112">
        <v>17062</v>
      </c>
      <c r="BZ8" s="112">
        <v>22728</v>
      </c>
      <c r="CA8" s="112">
        <v>18420</v>
      </c>
      <c r="CB8" s="112">
        <v>6906</v>
      </c>
      <c r="CC8" s="112">
        <v>1896</v>
      </c>
      <c r="CD8" s="112">
        <v>4208</v>
      </c>
      <c r="CE8" s="112">
        <v>4131</v>
      </c>
      <c r="CF8" s="112">
        <v>8817</v>
      </c>
      <c r="CG8" s="112">
        <v>10202</v>
      </c>
      <c r="CH8" s="112">
        <v>3873</v>
      </c>
      <c r="CI8" s="112">
        <v>2365</v>
      </c>
      <c r="CJ8" s="112">
        <v>5638</v>
      </c>
      <c r="CK8" s="112">
        <v>6147</v>
      </c>
      <c r="CL8" s="112">
        <v>8533</v>
      </c>
      <c r="CM8" s="112">
        <v>2048</v>
      </c>
      <c r="CN8" s="112">
        <v>2815</v>
      </c>
      <c r="CO8" s="112">
        <v>4706</v>
      </c>
      <c r="CP8" s="112">
        <v>3647</v>
      </c>
      <c r="CQ8" s="112">
        <v>5270</v>
      </c>
      <c r="CR8" s="112">
        <v>3220</v>
      </c>
      <c r="CS8" s="112">
        <v>3154</v>
      </c>
      <c r="CT8" s="112">
        <v>5007</v>
      </c>
      <c r="CU8" s="112">
        <v>3631</v>
      </c>
      <c r="CV8" s="112">
        <v>6827</v>
      </c>
      <c r="CW8" s="112">
        <v>5230</v>
      </c>
      <c r="CX8" s="112">
        <v>23894</v>
      </c>
      <c r="CY8" s="112">
        <v>4445</v>
      </c>
      <c r="CZ8" s="112">
        <v>5151</v>
      </c>
      <c r="DA8" s="112">
        <v>10125</v>
      </c>
      <c r="DB8" s="112">
        <v>6285</v>
      </c>
      <c r="DC8" s="112">
        <v>4336</v>
      </c>
      <c r="DD8" s="112">
        <v>4981</v>
      </c>
      <c r="DE8" s="112">
        <v>5795</v>
      </c>
      <c r="DF8" s="112">
        <v>5312</v>
      </c>
      <c r="DG8" s="112">
        <v>5807</v>
      </c>
      <c r="DH8" s="112">
        <v>5458</v>
      </c>
      <c r="DI8" s="112">
        <v>5367</v>
      </c>
      <c r="DJ8" s="112">
        <v>17231</v>
      </c>
      <c r="DK8" s="112">
        <v>9131</v>
      </c>
      <c r="DL8" s="112">
        <v>6913</v>
      </c>
      <c r="DM8" s="112">
        <v>96563</v>
      </c>
      <c r="DN8" s="112">
        <v>89602</v>
      </c>
      <c r="DO8" s="112">
        <v>87205</v>
      </c>
      <c r="DP8" s="112">
        <v>82484</v>
      </c>
      <c r="DQ8" s="112">
        <v>72470</v>
      </c>
      <c r="DR8" s="112">
        <v>48153</v>
      </c>
      <c r="DS8" s="112">
        <v>39965</v>
      </c>
      <c r="DT8" s="112">
        <v>35959</v>
      </c>
      <c r="DU8" s="112">
        <v>14905</v>
      </c>
      <c r="DV8" s="112">
        <v>24920</v>
      </c>
      <c r="DW8" s="112">
        <v>37470</v>
      </c>
      <c r="DX8" s="112">
        <v>45787</v>
      </c>
      <c r="DY8" s="112">
        <v>52436</v>
      </c>
      <c r="DZ8" s="112">
        <v>56102</v>
      </c>
      <c r="EA8" s="112">
        <v>58769</v>
      </c>
      <c r="EB8" s="112">
        <v>56737</v>
      </c>
      <c r="EC8" s="112">
        <v>56557</v>
      </c>
      <c r="ED8" s="112">
        <v>63053</v>
      </c>
      <c r="EE8" s="112">
        <v>60310</v>
      </c>
      <c r="EF8" s="112">
        <v>41283</v>
      </c>
      <c r="EG8" s="112">
        <v>40168</v>
      </c>
      <c r="EH8" s="112">
        <v>49628</v>
      </c>
      <c r="EI8" s="112">
        <v>61069</v>
      </c>
      <c r="EJ8" s="112">
        <v>75400</v>
      </c>
      <c r="EK8" s="112">
        <v>29828</v>
      </c>
      <c r="EL8" s="112">
        <v>28739</v>
      </c>
      <c r="EM8" s="112">
        <v>50610</v>
      </c>
      <c r="EN8" s="112">
        <v>71397</v>
      </c>
      <c r="EO8" s="112">
        <v>61902</v>
      </c>
      <c r="EP8" s="112">
        <v>68038</v>
      </c>
      <c r="EQ8" s="112">
        <v>117768</v>
      </c>
      <c r="ER8" s="112">
        <v>111282</v>
      </c>
      <c r="ES8" s="112">
        <v>92724</v>
      </c>
      <c r="ET8" s="112">
        <v>32334</v>
      </c>
      <c r="EU8" s="112">
        <v>42315</v>
      </c>
      <c r="EV8" s="112">
        <v>58831</v>
      </c>
      <c r="EW8" s="112">
        <v>68264</v>
      </c>
      <c r="EX8" s="112">
        <v>63911</v>
      </c>
      <c r="EY8" s="112">
        <v>60522</v>
      </c>
      <c r="EZ8" s="112">
        <v>51533</v>
      </c>
      <c r="FA8" s="112">
        <v>38441</v>
      </c>
      <c r="FB8" s="112">
        <v>40196</v>
      </c>
      <c r="FC8" s="112">
        <v>40794</v>
      </c>
      <c r="FD8" s="112">
        <v>37864</v>
      </c>
      <c r="FE8" s="112">
        <v>19206</v>
      </c>
      <c r="FF8" s="112">
        <v>20792</v>
      </c>
      <c r="FG8" s="112">
        <v>16851</v>
      </c>
      <c r="FH8" s="112">
        <v>13106</v>
      </c>
      <c r="FI8" s="112">
        <v>48160</v>
      </c>
      <c r="FJ8" s="112">
        <v>18093</v>
      </c>
      <c r="FK8" s="112">
        <v>12850</v>
      </c>
      <c r="FL8" s="112">
        <v>17337</v>
      </c>
      <c r="FM8" s="112">
        <v>16157</v>
      </c>
      <c r="FN8" s="112">
        <v>15209</v>
      </c>
    </row>
    <row r="9" spans="1:170" x14ac:dyDescent="0.3">
      <c r="A9" s="19" t="s">
        <v>116</v>
      </c>
      <c r="B9" s="20">
        <f>15964.19585+0.010929</f>
        <v>15964.206779</v>
      </c>
      <c r="C9" s="20">
        <v>0</v>
      </c>
      <c r="D9" s="20">
        <v>0</v>
      </c>
      <c r="E9" s="20">
        <v>0</v>
      </c>
      <c r="F9" s="21">
        <f>SUM(B9:E9)</f>
        <v>15964.206779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2">
        <f t="shared" ref="N9:N24" si="1">SUM(G9:M9)</f>
        <v>0</v>
      </c>
      <c r="O9" s="19">
        <v>0</v>
      </c>
      <c r="P9" s="19">
        <f t="shared" si="0"/>
        <v>15964.206779</v>
      </c>
      <c r="Q9" s="19">
        <v>0</v>
      </c>
      <c r="R9" s="23">
        <v>15964</v>
      </c>
      <c r="S9" s="53">
        <v>27390</v>
      </c>
      <c r="T9" s="53">
        <v>29403</v>
      </c>
      <c r="U9" s="53">
        <v>44852</v>
      </c>
      <c r="V9" s="53">
        <v>64833</v>
      </c>
      <c r="W9" s="53">
        <v>55900</v>
      </c>
      <c r="X9" s="53">
        <v>77022</v>
      </c>
      <c r="Y9" s="53">
        <v>41219</v>
      </c>
      <c r="Z9" s="53">
        <v>30810</v>
      </c>
      <c r="AA9" s="89">
        <v>35226</v>
      </c>
      <c r="AB9" s="89">
        <v>36917</v>
      </c>
      <c r="AC9" s="53">
        <v>39343</v>
      </c>
      <c r="AD9" s="23">
        <v>12388</v>
      </c>
      <c r="AE9" s="53">
        <v>23033</v>
      </c>
      <c r="AF9" s="53">
        <v>26637</v>
      </c>
      <c r="AG9" s="53">
        <v>60791</v>
      </c>
      <c r="AH9" s="53">
        <v>33847</v>
      </c>
      <c r="AI9" s="155">
        <v>40421</v>
      </c>
      <c r="AJ9" s="53">
        <v>37014</v>
      </c>
      <c r="AK9" s="53">
        <v>37165</v>
      </c>
      <c r="AL9" s="53">
        <v>35668</v>
      </c>
      <c r="AM9" s="53">
        <v>35630</v>
      </c>
      <c r="AN9" s="53">
        <v>28457</v>
      </c>
      <c r="AO9" s="53">
        <v>31242</v>
      </c>
      <c r="AP9" s="53">
        <v>22970</v>
      </c>
      <c r="AQ9" s="53">
        <v>37053</v>
      </c>
      <c r="AR9" s="53">
        <v>32631</v>
      </c>
      <c r="AS9" s="53">
        <v>37795</v>
      </c>
      <c r="AT9" s="53">
        <v>44219</v>
      </c>
      <c r="AU9" s="53">
        <v>40837</v>
      </c>
      <c r="AV9" s="53">
        <v>49740</v>
      </c>
      <c r="AW9" s="53">
        <v>50959</v>
      </c>
      <c r="AX9" s="53">
        <v>37840</v>
      </c>
      <c r="AY9" s="53">
        <v>67608</v>
      </c>
      <c r="AZ9" s="53">
        <v>74997</v>
      </c>
      <c r="BA9" s="53">
        <v>65903</v>
      </c>
      <c r="BB9" s="109">
        <v>50803</v>
      </c>
      <c r="BC9" s="109">
        <v>76368</v>
      </c>
      <c r="BD9" s="109">
        <v>69133</v>
      </c>
      <c r="BE9" s="109">
        <v>57692</v>
      </c>
      <c r="BF9" s="109">
        <v>69327</v>
      </c>
      <c r="BG9" s="109">
        <v>73655</v>
      </c>
      <c r="BH9" s="109">
        <v>77451</v>
      </c>
      <c r="BI9" s="109">
        <v>81911</v>
      </c>
      <c r="BJ9" s="109">
        <v>82287</v>
      </c>
      <c r="BK9" s="109">
        <v>68054</v>
      </c>
      <c r="BL9" s="109">
        <v>65826</v>
      </c>
      <c r="BM9" s="109">
        <v>60595</v>
      </c>
      <c r="BN9" s="109">
        <v>23304</v>
      </c>
      <c r="BO9" s="109">
        <v>68998</v>
      </c>
      <c r="BP9" s="109">
        <v>59420</v>
      </c>
      <c r="BQ9" s="109">
        <v>55649</v>
      </c>
      <c r="BR9" s="109">
        <v>59604</v>
      </c>
      <c r="BS9" s="109">
        <v>69001</v>
      </c>
      <c r="BT9" s="109">
        <v>61110</v>
      </c>
      <c r="BU9" s="109">
        <v>65149</v>
      </c>
      <c r="BV9" s="109">
        <v>60852</v>
      </c>
      <c r="BW9" s="109">
        <v>59072</v>
      </c>
      <c r="BX9" s="109">
        <v>60953</v>
      </c>
      <c r="BY9" s="109">
        <v>64282</v>
      </c>
      <c r="BZ9" s="109">
        <v>26774</v>
      </c>
      <c r="CA9" s="109">
        <v>34465</v>
      </c>
      <c r="CB9" s="109">
        <v>39067</v>
      </c>
      <c r="CC9" s="109">
        <v>37075</v>
      </c>
      <c r="CD9" s="109">
        <v>71537</v>
      </c>
      <c r="CE9" s="109">
        <v>57585</v>
      </c>
      <c r="CF9" s="109">
        <v>43417</v>
      </c>
      <c r="CG9" s="109">
        <v>34765</v>
      </c>
      <c r="CH9" s="109">
        <v>35682</v>
      </c>
      <c r="CI9" s="109">
        <v>36361</v>
      </c>
      <c r="CJ9" s="109">
        <v>35228</v>
      </c>
      <c r="CK9" s="109">
        <v>32608</v>
      </c>
      <c r="CL9" s="109">
        <v>25559</v>
      </c>
      <c r="CM9" s="109">
        <v>42242</v>
      </c>
      <c r="CN9" s="109">
        <v>35122</v>
      </c>
      <c r="CO9" s="109">
        <v>30367</v>
      </c>
      <c r="CP9" s="109">
        <v>39612</v>
      </c>
      <c r="CQ9" s="109">
        <v>37717</v>
      </c>
      <c r="CR9" s="109">
        <v>29185</v>
      </c>
      <c r="CS9" s="109">
        <v>26337</v>
      </c>
      <c r="CT9" s="109">
        <v>22559</v>
      </c>
      <c r="CU9" s="109">
        <v>19868</v>
      </c>
      <c r="CV9" s="109">
        <v>16464</v>
      </c>
      <c r="CW9" s="109">
        <v>23203</v>
      </c>
      <c r="CX9" s="109">
        <v>5984</v>
      </c>
      <c r="CY9" s="109">
        <v>26436</v>
      </c>
      <c r="CZ9" s="109">
        <v>31170</v>
      </c>
      <c r="DA9" s="109">
        <v>45077</v>
      </c>
      <c r="DB9" s="109">
        <v>52554</v>
      </c>
      <c r="DC9" s="109">
        <v>52777</v>
      </c>
      <c r="DD9" s="109">
        <v>48377</v>
      </c>
      <c r="DE9" s="109">
        <v>39337</v>
      </c>
      <c r="DF9" s="109">
        <v>39887</v>
      </c>
      <c r="DG9" s="109">
        <v>46458</v>
      </c>
      <c r="DH9" s="109">
        <v>31638</v>
      </c>
      <c r="DI9" s="109">
        <v>27503</v>
      </c>
      <c r="DJ9" s="109">
        <v>7665</v>
      </c>
      <c r="DK9" s="109">
        <v>18577</v>
      </c>
      <c r="DL9" s="109">
        <v>24173</v>
      </c>
      <c r="DM9" s="109">
        <v>44495</v>
      </c>
      <c r="DN9" s="109">
        <v>43285</v>
      </c>
      <c r="DO9" s="109">
        <v>39543</v>
      </c>
      <c r="DP9" s="109">
        <v>45903</v>
      </c>
      <c r="DQ9" s="109">
        <v>36650</v>
      </c>
      <c r="DR9" s="109">
        <v>33861</v>
      </c>
      <c r="DS9" s="109">
        <v>34634</v>
      </c>
      <c r="DT9" s="109">
        <v>27075</v>
      </c>
      <c r="DU9" s="109">
        <v>33744</v>
      </c>
      <c r="DV9" s="109">
        <v>18340</v>
      </c>
      <c r="DW9" s="109">
        <v>31920</v>
      </c>
      <c r="DX9" s="109">
        <v>27622</v>
      </c>
      <c r="DY9" s="109">
        <v>10700</v>
      </c>
      <c r="DZ9" s="109">
        <v>26911</v>
      </c>
      <c r="EA9" s="109">
        <v>28931</v>
      </c>
      <c r="EB9" s="109">
        <v>30946</v>
      </c>
      <c r="EC9" s="109">
        <v>35072</v>
      </c>
      <c r="ED9" s="109">
        <v>36697</v>
      </c>
      <c r="EE9" s="109">
        <v>33823</v>
      </c>
      <c r="EF9" s="109">
        <v>34886</v>
      </c>
      <c r="EG9" s="109">
        <v>35720</v>
      </c>
      <c r="EH9" s="109">
        <v>27007</v>
      </c>
      <c r="EI9" s="109">
        <v>33572</v>
      </c>
      <c r="EJ9" s="109">
        <v>55150</v>
      </c>
      <c r="EK9" s="109">
        <v>35212</v>
      </c>
      <c r="EL9" s="109">
        <v>49262</v>
      </c>
      <c r="EM9" s="109">
        <v>57895</v>
      </c>
      <c r="EN9" s="109">
        <v>35856</v>
      </c>
      <c r="EO9" s="109">
        <v>41515</v>
      </c>
      <c r="EP9" s="109">
        <v>33642</v>
      </c>
      <c r="EQ9" s="109">
        <v>40689</v>
      </c>
      <c r="ER9" s="109">
        <v>40231</v>
      </c>
      <c r="ES9" s="109">
        <v>41782</v>
      </c>
      <c r="ET9" s="109">
        <v>18685</v>
      </c>
      <c r="EU9" s="109">
        <v>37285</v>
      </c>
      <c r="EV9" s="109">
        <v>38429</v>
      </c>
      <c r="EW9" s="109">
        <v>38127</v>
      </c>
      <c r="EX9" s="109">
        <v>42413</v>
      </c>
      <c r="EY9" s="109">
        <v>55273</v>
      </c>
      <c r="EZ9" s="109">
        <v>61389</v>
      </c>
      <c r="FA9" s="109">
        <v>65082</v>
      </c>
      <c r="FB9" s="109">
        <v>68535</v>
      </c>
      <c r="FC9" s="109">
        <v>70023</v>
      </c>
      <c r="FD9" s="109">
        <v>77890</v>
      </c>
      <c r="FE9" s="109">
        <v>59443</v>
      </c>
      <c r="FF9" s="109">
        <v>60723</v>
      </c>
      <c r="FG9" s="109">
        <v>67819</v>
      </c>
      <c r="FH9" s="109">
        <v>83844</v>
      </c>
      <c r="FI9" s="109">
        <v>63677</v>
      </c>
      <c r="FJ9" s="109">
        <v>87599</v>
      </c>
      <c r="FK9" s="109">
        <v>93523</v>
      </c>
      <c r="FL9" s="109">
        <v>94422</v>
      </c>
      <c r="FM9" s="109">
        <v>103063</v>
      </c>
      <c r="FN9" s="109">
        <v>108441</v>
      </c>
    </row>
    <row r="10" spans="1:170" x14ac:dyDescent="0.3">
      <c r="A10" s="33" t="s">
        <v>166</v>
      </c>
      <c r="B10" s="32"/>
      <c r="C10" s="32"/>
      <c r="D10" s="32"/>
      <c r="E10" s="32"/>
      <c r="F10" s="31"/>
      <c r="G10" s="32"/>
      <c r="H10" s="32"/>
      <c r="I10" s="32"/>
      <c r="J10" s="32"/>
      <c r="K10" s="32"/>
      <c r="L10" s="32"/>
      <c r="M10" s="32"/>
      <c r="N10" s="33"/>
      <c r="O10" s="147"/>
      <c r="P10" s="147"/>
      <c r="Q10" s="147"/>
      <c r="R10" s="144"/>
      <c r="S10" s="145"/>
      <c r="T10" s="145"/>
      <c r="U10" s="145"/>
      <c r="V10" s="145"/>
      <c r="W10" s="145"/>
      <c r="X10" s="145"/>
      <c r="Y10" s="145"/>
      <c r="Z10" s="145"/>
      <c r="AA10" s="146"/>
      <c r="AB10" s="146"/>
      <c r="AC10" s="145"/>
      <c r="AD10" s="144"/>
      <c r="AE10" s="145"/>
      <c r="AF10" s="145"/>
      <c r="AG10" s="145"/>
      <c r="AH10" s="145"/>
      <c r="AI10" s="50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48">
        <v>9</v>
      </c>
      <c r="DM10" s="148">
        <v>11555</v>
      </c>
      <c r="DN10" s="156">
        <v>57893</v>
      </c>
      <c r="DO10" s="156">
        <v>57893</v>
      </c>
      <c r="DP10" s="156">
        <v>41110</v>
      </c>
      <c r="DQ10" s="156">
        <v>0</v>
      </c>
      <c r="DR10" s="156">
        <v>0</v>
      </c>
      <c r="DS10" s="156">
        <v>0</v>
      </c>
      <c r="DT10" s="156">
        <v>0</v>
      </c>
      <c r="DU10" s="156">
        <v>4</v>
      </c>
      <c r="DV10" s="157">
        <v>0</v>
      </c>
      <c r="DW10" s="157">
        <v>0</v>
      </c>
      <c r="DX10" s="157">
        <v>5</v>
      </c>
      <c r="DY10" s="157">
        <v>0</v>
      </c>
      <c r="DZ10" s="157">
        <v>0</v>
      </c>
      <c r="EA10" s="157">
        <v>0</v>
      </c>
      <c r="EB10" s="157">
        <v>0</v>
      </c>
      <c r="EC10" s="157">
        <v>4</v>
      </c>
      <c r="ED10" s="157">
        <v>0</v>
      </c>
      <c r="EE10" s="157">
        <v>0</v>
      </c>
      <c r="EF10" s="157">
        <v>0</v>
      </c>
      <c r="EG10" s="157">
        <v>0</v>
      </c>
      <c r="EH10" s="157">
        <v>0</v>
      </c>
      <c r="EI10" s="157">
        <v>0</v>
      </c>
      <c r="EJ10" s="157">
        <v>0</v>
      </c>
      <c r="EK10" s="157">
        <v>0</v>
      </c>
      <c r="EL10" s="157">
        <v>14</v>
      </c>
      <c r="EM10" s="157" t="s">
        <v>65</v>
      </c>
      <c r="EN10" s="157" t="s">
        <v>65</v>
      </c>
      <c r="EO10" s="157" t="s">
        <v>65</v>
      </c>
      <c r="EP10" s="157" t="s">
        <v>65</v>
      </c>
      <c r="EQ10" s="157">
        <v>5</v>
      </c>
      <c r="ER10" s="157">
        <v>5</v>
      </c>
      <c r="ES10" s="157">
        <v>1</v>
      </c>
      <c r="ET10" s="157">
        <v>6</v>
      </c>
      <c r="EU10" s="157" t="s">
        <v>65</v>
      </c>
      <c r="EV10" s="157">
        <v>10</v>
      </c>
      <c r="EW10" s="157">
        <v>0</v>
      </c>
      <c r="EX10" s="157">
        <v>0</v>
      </c>
      <c r="EY10" s="157">
        <v>9</v>
      </c>
      <c r="EZ10" s="157" t="s">
        <v>219</v>
      </c>
      <c r="FA10" s="157">
        <v>0</v>
      </c>
      <c r="FB10" s="157">
        <v>0</v>
      </c>
      <c r="FC10" s="157">
        <v>0</v>
      </c>
      <c r="FD10" s="157">
        <v>0</v>
      </c>
      <c r="FE10" s="157">
        <v>11</v>
      </c>
      <c r="FF10" s="157">
        <v>0</v>
      </c>
      <c r="FG10" s="157">
        <v>4</v>
      </c>
      <c r="FH10" s="157">
        <v>0</v>
      </c>
      <c r="FI10" s="157">
        <v>0</v>
      </c>
      <c r="FJ10" s="157">
        <v>0</v>
      </c>
      <c r="FK10" s="157">
        <v>0</v>
      </c>
      <c r="FL10" s="157">
        <v>0</v>
      </c>
      <c r="FM10" s="157">
        <v>8</v>
      </c>
      <c r="FN10" s="157">
        <v>0</v>
      </c>
    </row>
    <row r="11" spans="1:170" x14ac:dyDescent="0.3">
      <c r="A11" s="19" t="s">
        <v>21</v>
      </c>
      <c r="B11" s="20">
        <v>0</v>
      </c>
      <c r="C11" s="20">
        <v>0</v>
      </c>
      <c r="D11" s="20">
        <f>25.405216+0.100665+136.595549</f>
        <v>162.10142999999999</v>
      </c>
      <c r="E11" s="20">
        <v>0</v>
      </c>
      <c r="F11" s="21">
        <f t="shared" ref="F11:F24" si="2">SUM(B11:E11)</f>
        <v>162.10142999999999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2">
        <f t="shared" si="1"/>
        <v>0</v>
      </c>
      <c r="O11" s="19">
        <v>0</v>
      </c>
      <c r="P11" s="19">
        <f t="shared" si="0"/>
        <v>162.10142999999999</v>
      </c>
      <c r="Q11" s="19">
        <v>0</v>
      </c>
      <c r="R11" s="23">
        <v>162</v>
      </c>
      <c r="S11" s="53">
        <v>1073</v>
      </c>
      <c r="T11" s="53">
        <v>1599</v>
      </c>
      <c r="U11" s="53">
        <v>1357</v>
      </c>
      <c r="V11" s="53">
        <v>90</v>
      </c>
      <c r="W11" s="53">
        <v>221</v>
      </c>
      <c r="X11" s="53">
        <v>450</v>
      </c>
      <c r="Y11" s="53">
        <v>2616</v>
      </c>
      <c r="Z11" s="53">
        <v>52</v>
      </c>
      <c r="AA11" s="89">
        <v>1232</v>
      </c>
      <c r="AB11" s="89">
        <v>8</v>
      </c>
      <c r="AC11" s="53">
        <v>55</v>
      </c>
      <c r="AD11" s="23">
        <v>1</v>
      </c>
      <c r="AE11" s="53">
        <v>1</v>
      </c>
      <c r="AF11" s="53">
        <v>9</v>
      </c>
      <c r="AG11" s="53">
        <v>3456</v>
      </c>
      <c r="AH11" s="53">
        <v>387</v>
      </c>
      <c r="AI11" s="53">
        <v>445</v>
      </c>
      <c r="AJ11" s="53">
        <v>11409</v>
      </c>
      <c r="AK11" s="53">
        <v>23</v>
      </c>
      <c r="AL11" s="53">
        <v>325</v>
      </c>
      <c r="AM11" s="53">
        <v>14898</v>
      </c>
      <c r="AN11" s="53">
        <v>2289</v>
      </c>
      <c r="AO11" s="53">
        <v>1542</v>
      </c>
      <c r="AP11" s="53">
        <v>2</v>
      </c>
      <c r="AQ11" s="53">
        <v>6</v>
      </c>
      <c r="AR11" s="53">
        <v>1153</v>
      </c>
      <c r="AS11" s="53">
        <v>2420</v>
      </c>
      <c r="AT11" s="53">
        <v>1371</v>
      </c>
      <c r="AU11" s="53">
        <v>1752</v>
      </c>
      <c r="AV11" s="53">
        <v>807</v>
      </c>
      <c r="AW11" s="53">
        <v>1387</v>
      </c>
      <c r="AX11" s="53">
        <v>740</v>
      </c>
      <c r="AY11" s="53">
        <v>4787</v>
      </c>
      <c r="AZ11" s="53">
        <v>1412</v>
      </c>
      <c r="BA11" s="53">
        <v>1521</v>
      </c>
      <c r="BB11" s="109">
        <v>720</v>
      </c>
      <c r="BC11" s="109">
        <v>5784</v>
      </c>
      <c r="BD11" s="109">
        <v>63049</v>
      </c>
      <c r="BE11" s="109">
        <v>127</v>
      </c>
      <c r="BF11" s="109">
        <v>22581</v>
      </c>
      <c r="BG11" s="109">
        <v>7611</v>
      </c>
      <c r="BH11" s="109">
        <v>6217</v>
      </c>
      <c r="BI11" s="109">
        <v>181</v>
      </c>
      <c r="BJ11" s="109">
        <v>5965</v>
      </c>
      <c r="BK11" s="109">
        <v>4226</v>
      </c>
      <c r="BL11" s="109">
        <v>4749</v>
      </c>
      <c r="BM11" s="109">
        <v>4552</v>
      </c>
      <c r="BN11" s="109">
        <v>9</v>
      </c>
      <c r="BO11" s="109">
        <v>3053</v>
      </c>
      <c r="BP11" s="109">
        <v>548</v>
      </c>
      <c r="BQ11" s="109">
        <v>3474</v>
      </c>
      <c r="BR11" s="109">
        <v>5310</v>
      </c>
      <c r="BS11" s="109">
        <v>2638</v>
      </c>
      <c r="BT11" s="109">
        <v>2374</v>
      </c>
      <c r="BU11" s="109">
        <v>2187</v>
      </c>
      <c r="BV11" s="109">
        <v>608</v>
      </c>
      <c r="BW11" s="109">
        <v>1258</v>
      </c>
      <c r="BX11" s="109">
        <v>5138</v>
      </c>
      <c r="BY11" s="109">
        <v>696</v>
      </c>
      <c r="BZ11" s="109">
        <v>250</v>
      </c>
      <c r="CA11" s="109">
        <v>1074</v>
      </c>
      <c r="CB11" s="109">
        <v>1744</v>
      </c>
      <c r="CC11" s="109">
        <v>35895</v>
      </c>
      <c r="CD11" s="109">
        <v>291</v>
      </c>
      <c r="CE11" s="109">
        <v>1234</v>
      </c>
      <c r="CF11" s="109">
        <v>288</v>
      </c>
      <c r="CG11" s="109">
        <v>1294</v>
      </c>
      <c r="CH11" s="109">
        <v>1617</v>
      </c>
      <c r="CI11" s="109">
        <v>1771</v>
      </c>
      <c r="CJ11" s="109">
        <v>2462</v>
      </c>
      <c r="CK11" s="109">
        <v>903</v>
      </c>
      <c r="CL11" s="109">
        <v>2046</v>
      </c>
      <c r="CM11" s="109">
        <v>3109</v>
      </c>
      <c r="CN11" s="109">
        <v>3092</v>
      </c>
      <c r="CO11" s="109">
        <v>73</v>
      </c>
      <c r="CP11" s="109">
        <v>981</v>
      </c>
      <c r="CQ11" s="109">
        <v>1702</v>
      </c>
      <c r="CR11" s="109">
        <v>3942</v>
      </c>
      <c r="CS11" s="109">
        <v>4268</v>
      </c>
      <c r="CT11" s="109">
        <v>1505</v>
      </c>
      <c r="CU11" s="109">
        <v>19635</v>
      </c>
      <c r="CV11" s="109">
        <v>2318</v>
      </c>
      <c r="CW11" s="109">
        <v>35051</v>
      </c>
      <c r="CX11" s="109">
        <v>796</v>
      </c>
      <c r="CY11" s="109">
        <v>2365</v>
      </c>
      <c r="CZ11" s="109">
        <v>3647</v>
      </c>
      <c r="DA11" s="109">
        <v>1093</v>
      </c>
      <c r="DB11" s="109">
        <v>2891</v>
      </c>
      <c r="DC11" s="109">
        <v>1067</v>
      </c>
      <c r="DD11" s="109">
        <v>5114</v>
      </c>
      <c r="DE11" s="109">
        <v>3018</v>
      </c>
      <c r="DF11" s="109">
        <v>322</v>
      </c>
      <c r="DG11" s="109">
        <v>1079</v>
      </c>
      <c r="DH11" s="109">
        <v>3609</v>
      </c>
      <c r="DI11" s="109">
        <v>698</v>
      </c>
      <c r="DJ11" s="109">
        <v>642</v>
      </c>
      <c r="DK11" s="109">
        <v>5390</v>
      </c>
      <c r="DL11" s="109">
        <v>5522</v>
      </c>
      <c r="DM11" s="109">
        <v>110</v>
      </c>
      <c r="DN11" s="109">
        <v>42</v>
      </c>
      <c r="DO11" s="109">
        <v>40</v>
      </c>
      <c r="DP11" s="109">
        <v>5014</v>
      </c>
      <c r="DQ11" s="109">
        <v>5695</v>
      </c>
      <c r="DR11" s="109">
        <v>1993</v>
      </c>
      <c r="DS11" s="109">
        <v>900</v>
      </c>
      <c r="DT11" s="109">
        <v>3241</v>
      </c>
      <c r="DU11" s="109">
        <v>4324</v>
      </c>
      <c r="DV11" s="109">
        <v>888</v>
      </c>
      <c r="DW11" s="109">
        <v>4213</v>
      </c>
      <c r="DX11" s="109">
        <v>3094</v>
      </c>
      <c r="DY11" s="109">
        <v>763</v>
      </c>
      <c r="DZ11" s="109">
        <v>2188</v>
      </c>
      <c r="EA11" s="109">
        <v>3523</v>
      </c>
      <c r="EB11" s="109">
        <v>1841</v>
      </c>
      <c r="EC11" s="109">
        <v>430</v>
      </c>
      <c r="ED11" s="109">
        <v>514</v>
      </c>
      <c r="EE11" s="109">
        <v>2279</v>
      </c>
      <c r="EF11" s="109">
        <v>1726</v>
      </c>
      <c r="EG11" s="109">
        <v>2170</v>
      </c>
      <c r="EH11" s="109">
        <v>325</v>
      </c>
      <c r="EI11" s="109">
        <v>706</v>
      </c>
      <c r="EJ11" s="109">
        <v>982</v>
      </c>
      <c r="EK11" s="109">
        <v>1039</v>
      </c>
      <c r="EL11" s="109">
        <v>814</v>
      </c>
      <c r="EM11" s="109">
        <v>2423</v>
      </c>
      <c r="EN11" s="109">
        <v>2029</v>
      </c>
      <c r="EO11" s="109">
        <v>1743</v>
      </c>
      <c r="EP11" s="109">
        <v>496</v>
      </c>
      <c r="EQ11" s="109">
        <v>2138</v>
      </c>
      <c r="ER11" s="109">
        <v>4006</v>
      </c>
      <c r="ES11" s="109">
        <v>5222</v>
      </c>
      <c r="ET11" s="109">
        <v>917</v>
      </c>
      <c r="EU11" s="109">
        <v>939</v>
      </c>
      <c r="EV11" s="109">
        <v>1244</v>
      </c>
      <c r="EW11" s="109">
        <v>1181</v>
      </c>
      <c r="EX11" s="109">
        <v>2256</v>
      </c>
      <c r="EY11" s="109">
        <v>982</v>
      </c>
      <c r="EZ11" s="109">
        <v>4428</v>
      </c>
      <c r="FA11" s="109">
        <v>2671</v>
      </c>
      <c r="FB11" s="109">
        <v>2723</v>
      </c>
      <c r="FC11" s="109">
        <v>1387</v>
      </c>
      <c r="FD11" s="109">
        <v>1606</v>
      </c>
      <c r="FE11" s="109">
        <v>3002</v>
      </c>
      <c r="FF11" s="109">
        <v>2020</v>
      </c>
      <c r="FG11" s="109">
        <v>1160</v>
      </c>
      <c r="FH11" s="109">
        <v>1096</v>
      </c>
      <c r="FI11" s="109">
        <v>281</v>
      </c>
      <c r="FJ11" s="109">
        <v>508</v>
      </c>
      <c r="FK11" s="109">
        <v>4019</v>
      </c>
      <c r="FL11" s="109">
        <v>1213</v>
      </c>
      <c r="FM11" s="109">
        <v>31911</v>
      </c>
      <c r="FN11" s="109">
        <v>2850</v>
      </c>
    </row>
    <row r="12" spans="1:170" x14ac:dyDescent="0.3">
      <c r="A12" s="147" t="s">
        <v>197</v>
      </c>
      <c r="B12" s="32">
        <f>90620.103863+157.955081</f>
        <v>90778.058943999989</v>
      </c>
      <c r="C12" s="32">
        <v>0</v>
      </c>
      <c r="D12" s="32">
        <v>0</v>
      </c>
      <c r="E12" s="32">
        <v>0</v>
      </c>
      <c r="F12" s="31">
        <f t="shared" si="2"/>
        <v>90778.058943999989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3">
        <f t="shared" si="1"/>
        <v>0</v>
      </c>
      <c r="O12" s="147">
        <v>0</v>
      </c>
      <c r="P12" s="147">
        <f t="shared" si="0"/>
        <v>90778.058943999989</v>
      </c>
      <c r="Q12" s="147">
        <v>0</v>
      </c>
      <c r="R12" s="144">
        <v>90778</v>
      </c>
      <c r="S12" s="145">
        <v>90865</v>
      </c>
      <c r="T12" s="145">
        <v>86983</v>
      </c>
      <c r="U12" s="145">
        <v>84603</v>
      </c>
      <c r="V12" s="145">
        <v>85745</v>
      </c>
      <c r="W12" s="145">
        <v>88247</v>
      </c>
      <c r="X12" s="145">
        <v>90570</v>
      </c>
      <c r="Y12" s="145">
        <v>92659</v>
      </c>
      <c r="Z12" s="145">
        <v>92249</v>
      </c>
      <c r="AA12" s="146">
        <v>93554</v>
      </c>
      <c r="AB12" s="146">
        <v>95031</v>
      </c>
      <c r="AC12" s="145">
        <v>95925</v>
      </c>
      <c r="AD12" s="144">
        <v>96721</v>
      </c>
      <c r="AE12" s="145">
        <v>100208</v>
      </c>
      <c r="AF12" s="145">
        <v>105030</v>
      </c>
      <c r="AG12" s="145">
        <v>107408</v>
      </c>
      <c r="AH12" s="145">
        <v>108963</v>
      </c>
      <c r="AI12" s="145">
        <v>101964</v>
      </c>
      <c r="AJ12" s="145">
        <v>104685</v>
      </c>
      <c r="AK12" s="145">
        <v>102940</v>
      </c>
      <c r="AL12" s="145">
        <v>102304</v>
      </c>
      <c r="AM12" s="145">
        <v>103515</v>
      </c>
      <c r="AN12" s="145">
        <v>106791</v>
      </c>
      <c r="AO12" s="145">
        <v>113023</v>
      </c>
      <c r="AP12" s="145">
        <v>114472</v>
      </c>
      <c r="AQ12" s="145">
        <v>115016</v>
      </c>
      <c r="AR12" s="145">
        <v>115336</v>
      </c>
      <c r="AS12" s="145">
        <v>113444</v>
      </c>
      <c r="AT12" s="145">
        <v>113934</v>
      </c>
      <c r="AU12" s="145">
        <v>113485</v>
      </c>
      <c r="AV12" s="145">
        <v>118676</v>
      </c>
      <c r="AW12" s="145">
        <v>122207</v>
      </c>
      <c r="AX12" s="145">
        <v>121818</v>
      </c>
      <c r="AY12" s="145">
        <v>114541</v>
      </c>
      <c r="AZ12" s="145">
        <v>122250</v>
      </c>
      <c r="BA12" s="145">
        <v>129042</v>
      </c>
      <c r="BB12" s="112">
        <v>134021</v>
      </c>
      <c r="BC12" s="112">
        <v>137606</v>
      </c>
      <c r="BD12" s="112">
        <v>145192</v>
      </c>
      <c r="BE12" s="112">
        <v>149349</v>
      </c>
      <c r="BF12" s="112">
        <v>145423</v>
      </c>
      <c r="BG12" s="112">
        <v>151506</v>
      </c>
      <c r="BH12" s="112">
        <v>150222</v>
      </c>
      <c r="BI12" s="112">
        <v>158656</v>
      </c>
      <c r="BJ12" s="112">
        <v>152364</v>
      </c>
      <c r="BK12" s="112">
        <v>147957</v>
      </c>
      <c r="BL12" s="112">
        <v>161326</v>
      </c>
      <c r="BM12" s="112">
        <v>166044</v>
      </c>
      <c r="BN12" s="112">
        <v>164414</v>
      </c>
      <c r="BO12" s="112">
        <v>152825</v>
      </c>
      <c r="BP12" s="112">
        <v>150697</v>
      </c>
      <c r="BQ12" s="112">
        <v>148063</v>
      </c>
      <c r="BR12" s="112">
        <v>149989</v>
      </c>
      <c r="BS12" s="112">
        <v>157477</v>
      </c>
      <c r="BT12" s="112">
        <v>155312</v>
      </c>
      <c r="BU12" s="112">
        <v>164078</v>
      </c>
      <c r="BV12" s="112">
        <v>158893</v>
      </c>
      <c r="BW12" s="112">
        <v>147792</v>
      </c>
      <c r="BX12" s="112">
        <v>156326</v>
      </c>
      <c r="BY12" s="112">
        <v>165094</v>
      </c>
      <c r="BZ12" s="112">
        <v>166958</v>
      </c>
      <c r="CA12" s="112">
        <v>165574</v>
      </c>
      <c r="CB12" s="112">
        <v>171434</v>
      </c>
      <c r="CC12" s="112">
        <v>156629</v>
      </c>
      <c r="CD12" s="112">
        <v>161614</v>
      </c>
      <c r="CE12" s="112">
        <v>163722</v>
      </c>
      <c r="CF12" s="112">
        <v>162403</v>
      </c>
      <c r="CG12" s="112">
        <v>157919</v>
      </c>
      <c r="CH12" s="112">
        <v>153548</v>
      </c>
      <c r="CI12" s="112">
        <v>155395</v>
      </c>
      <c r="CJ12" s="112">
        <v>168013</v>
      </c>
      <c r="CK12" s="112">
        <v>172609</v>
      </c>
      <c r="CL12" s="112">
        <v>173403</v>
      </c>
      <c r="CM12" s="112">
        <v>173353</v>
      </c>
      <c r="CN12" s="112">
        <v>163525</v>
      </c>
      <c r="CO12" s="112">
        <v>157002</v>
      </c>
      <c r="CP12" s="112">
        <v>167837</v>
      </c>
      <c r="CQ12" s="112">
        <v>173945</v>
      </c>
      <c r="CR12" s="112">
        <v>173782</v>
      </c>
      <c r="CS12" s="112">
        <v>180234</v>
      </c>
      <c r="CT12" s="112">
        <v>181904</v>
      </c>
      <c r="CU12" s="112">
        <v>154826</v>
      </c>
      <c r="CV12" s="112">
        <v>154843</v>
      </c>
      <c r="CW12" s="112">
        <v>127195</v>
      </c>
      <c r="CX12" s="112">
        <v>91127</v>
      </c>
      <c r="CY12" s="112">
        <v>95306</v>
      </c>
      <c r="CZ12" s="112">
        <v>97746</v>
      </c>
      <c r="DA12" s="112">
        <v>97524</v>
      </c>
      <c r="DB12" s="112">
        <v>106332</v>
      </c>
      <c r="DC12" s="112">
        <v>100857</v>
      </c>
      <c r="DD12" s="112">
        <v>104334</v>
      </c>
      <c r="DE12" s="112">
        <v>109836</v>
      </c>
      <c r="DF12" s="112">
        <v>110699</v>
      </c>
      <c r="DG12" s="112">
        <v>109138</v>
      </c>
      <c r="DH12" s="112">
        <v>120182</v>
      </c>
      <c r="DI12" s="112">
        <v>123937</v>
      </c>
      <c r="DJ12" s="112">
        <v>121295</v>
      </c>
      <c r="DK12" s="112">
        <v>126248</v>
      </c>
      <c r="DL12" s="112">
        <v>118466</v>
      </c>
      <c r="DM12" s="112">
        <v>109698</v>
      </c>
      <c r="DN12" s="112">
        <v>123658</v>
      </c>
      <c r="DO12" s="112">
        <v>124677</v>
      </c>
      <c r="DP12" s="112">
        <v>128192</v>
      </c>
      <c r="DQ12" s="112">
        <v>127636</v>
      </c>
      <c r="DR12" s="112">
        <v>129607</v>
      </c>
      <c r="DS12" s="112">
        <v>130622</v>
      </c>
      <c r="DT12" s="112">
        <v>133876</v>
      </c>
      <c r="DU12" s="112">
        <v>140084</v>
      </c>
      <c r="DV12" s="70">
        <v>114931</v>
      </c>
      <c r="DW12" s="70">
        <v>114304</v>
      </c>
      <c r="DX12" s="70">
        <v>118191</v>
      </c>
      <c r="DY12" s="70">
        <v>116784</v>
      </c>
      <c r="DZ12" s="70">
        <v>124273</v>
      </c>
      <c r="EA12" s="70">
        <v>124924</v>
      </c>
      <c r="EB12" s="70">
        <v>129648</v>
      </c>
      <c r="EC12" s="70">
        <v>138171</v>
      </c>
      <c r="ED12" s="70">
        <v>138628</v>
      </c>
      <c r="EE12" s="70">
        <v>129172</v>
      </c>
      <c r="EF12" s="70">
        <v>137060</v>
      </c>
      <c r="EG12" s="70">
        <v>117159</v>
      </c>
      <c r="EH12" s="70">
        <v>117715</v>
      </c>
      <c r="EI12" s="70">
        <v>113187</v>
      </c>
      <c r="EJ12" s="70">
        <v>106418</v>
      </c>
      <c r="EK12" s="70">
        <v>104961</v>
      </c>
      <c r="EL12" s="70">
        <v>106497</v>
      </c>
      <c r="EM12" s="70">
        <v>108176</v>
      </c>
      <c r="EN12" s="70">
        <v>102168</v>
      </c>
      <c r="EO12" s="70">
        <v>109101</v>
      </c>
      <c r="EP12" s="70">
        <v>106165</v>
      </c>
      <c r="EQ12" s="70">
        <v>104821</v>
      </c>
      <c r="ER12" s="70">
        <v>108900</v>
      </c>
      <c r="ES12" s="70">
        <v>112766</v>
      </c>
      <c r="ET12" s="70">
        <v>106843</v>
      </c>
      <c r="EU12" s="70">
        <v>117516</v>
      </c>
      <c r="EV12" s="70">
        <v>118681</v>
      </c>
      <c r="EW12" s="70">
        <v>119873</v>
      </c>
      <c r="EX12" s="70">
        <v>129918</v>
      </c>
      <c r="EY12" s="70">
        <v>135867</v>
      </c>
      <c r="EZ12" s="70">
        <v>137165</v>
      </c>
      <c r="FA12" s="70">
        <v>134847</v>
      </c>
      <c r="FB12" s="70">
        <v>136651</v>
      </c>
      <c r="FC12" s="70">
        <v>128001</v>
      </c>
      <c r="FD12" s="70">
        <v>135332</v>
      </c>
      <c r="FE12" s="70">
        <v>143270</v>
      </c>
      <c r="FF12" s="70">
        <v>140488</v>
      </c>
      <c r="FG12" s="70">
        <v>147550</v>
      </c>
      <c r="FH12" s="70">
        <v>153817</v>
      </c>
      <c r="FI12" s="70">
        <v>159091</v>
      </c>
      <c r="FJ12" s="70">
        <v>160971</v>
      </c>
      <c r="FK12" s="70">
        <v>160162</v>
      </c>
      <c r="FL12" s="70">
        <v>164996</v>
      </c>
      <c r="FM12" s="70">
        <v>142184</v>
      </c>
      <c r="FN12" s="70">
        <v>140799</v>
      </c>
    </row>
    <row r="13" spans="1:170" x14ac:dyDescent="0.3">
      <c r="A13" s="19" t="s">
        <v>22</v>
      </c>
      <c r="B13" s="20">
        <v>0.131295</v>
      </c>
      <c r="C13" s="20">
        <v>0</v>
      </c>
      <c r="D13" s="20">
        <v>0</v>
      </c>
      <c r="E13" s="20">
        <v>0</v>
      </c>
      <c r="F13" s="21">
        <f t="shared" si="2"/>
        <v>0.131295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2">
        <f t="shared" si="1"/>
        <v>0</v>
      </c>
      <c r="O13" s="19">
        <v>0</v>
      </c>
      <c r="P13" s="19">
        <f t="shared" si="0"/>
        <v>0.131295</v>
      </c>
      <c r="Q13" s="19">
        <v>0</v>
      </c>
      <c r="R13" s="23">
        <v>0</v>
      </c>
      <c r="S13" s="53">
        <v>3341</v>
      </c>
      <c r="T13" s="53">
        <v>6802</v>
      </c>
      <c r="U13" s="53">
        <v>12787</v>
      </c>
      <c r="V13" s="53">
        <v>11064</v>
      </c>
      <c r="W13" s="53">
        <v>6159</v>
      </c>
      <c r="X13" s="53">
        <v>5527</v>
      </c>
      <c r="Y13" s="53">
        <v>5587</v>
      </c>
      <c r="Z13" s="53">
        <v>5110</v>
      </c>
      <c r="AA13" s="89">
        <v>5616</v>
      </c>
      <c r="AB13" s="89">
        <v>3260</v>
      </c>
      <c r="AC13" s="53">
        <v>3076</v>
      </c>
      <c r="AD13" s="23">
        <v>2821</v>
      </c>
      <c r="AE13" s="53">
        <v>2739</v>
      </c>
      <c r="AF13" s="53">
        <v>3016</v>
      </c>
      <c r="AG13" s="53">
        <v>5006</v>
      </c>
      <c r="AH13" s="53">
        <v>5385</v>
      </c>
      <c r="AI13" s="53">
        <v>9473</v>
      </c>
      <c r="AJ13" s="53">
        <v>6385</v>
      </c>
      <c r="AK13" s="53">
        <v>4832</v>
      </c>
      <c r="AL13" s="53">
        <v>7230</v>
      </c>
      <c r="AM13" s="53">
        <v>8710</v>
      </c>
      <c r="AN13" s="53">
        <v>5248</v>
      </c>
      <c r="AO13" s="53">
        <v>4442</v>
      </c>
      <c r="AP13" s="53">
        <v>4355</v>
      </c>
      <c r="AQ13" s="53">
        <v>3936</v>
      </c>
      <c r="AR13" s="53">
        <v>3903</v>
      </c>
      <c r="AS13" s="53">
        <v>5925</v>
      </c>
      <c r="AT13" s="53">
        <v>5632</v>
      </c>
      <c r="AU13" s="53">
        <v>8659</v>
      </c>
      <c r="AV13" s="53">
        <v>9673</v>
      </c>
      <c r="AW13" s="53">
        <v>7234</v>
      </c>
      <c r="AX13" s="53">
        <v>7992</v>
      </c>
      <c r="AY13" s="53">
        <v>12733</v>
      </c>
      <c r="AZ13" s="53">
        <v>3839</v>
      </c>
      <c r="BA13" s="53">
        <v>4052</v>
      </c>
      <c r="BB13" s="109">
        <v>6404</v>
      </c>
      <c r="BC13" s="109">
        <v>6022</v>
      </c>
      <c r="BD13" s="109">
        <v>7034</v>
      </c>
      <c r="BE13" s="109">
        <v>8170</v>
      </c>
      <c r="BF13" s="109">
        <v>4948</v>
      </c>
      <c r="BG13" s="109">
        <v>5026</v>
      </c>
      <c r="BH13" s="109">
        <v>4054</v>
      </c>
      <c r="BI13" s="109">
        <v>3690</v>
      </c>
      <c r="BJ13" s="109">
        <v>4434</v>
      </c>
      <c r="BK13" s="109">
        <v>6974</v>
      </c>
      <c r="BL13" s="109">
        <v>4455</v>
      </c>
      <c r="BM13" s="109">
        <v>3552</v>
      </c>
      <c r="BN13" s="109">
        <v>5108</v>
      </c>
      <c r="BO13" s="109">
        <v>4845</v>
      </c>
      <c r="BP13" s="109">
        <v>5201</v>
      </c>
      <c r="BQ13" s="109">
        <v>9383</v>
      </c>
      <c r="BR13" s="109">
        <v>5324</v>
      </c>
      <c r="BS13" s="109">
        <v>5092</v>
      </c>
      <c r="BT13" s="109">
        <v>4786</v>
      </c>
      <c r="BU13" s="109">
        <v>4207</v>
      </c>
      <c r="BV13" s="109">
        <v>8522</v>
      </c>
      <c r="BW13" s="109">
        <v>13060</v>
      </c>
      <c r="BX13" s="109">
        <v>6530</v>
      </c>
      <c r="BY13" s="109">
        <v>6062</v>
      </c>
      <c r="BZ13" s="109">
        <v>10437</v>
      </c>
      <c r="CA13" s="109">
        <v>7991</v>
      </c>
      <c r="CB13" s="109">
        <v>9898</v>
      </c>
      <c r="CC13" s="109">
        <v>15850</v>
      </c>
      <c r="CD13" s="109">
        <v>8382</v>
      </c>
      <c r="CE13" s="109">
        <v>6898</v>
      </c>
      <c r="CF13" s="109">
        <v>7873</v>
      </c>
      <c r="CG13" s="109">
        <v>6479</v>
      </c>
      <c r="CH13" s="109">
        <v>8971</v>
      </c>
      <c r="CI13" s="109">
        <v>14640</v>
      </c>
      <c r="CJ13" s="109">
        <v>10015</v>
      </c>
      <c r="CK13" s="109">
        <v>11770</v>
      </c>
      <c r="CL13" s="109">
        <v>10584</v>
      </c>
      <c r="CM13" s="109">
        <v>8536</v>
      </c>
      <c r="CN13" s="109">
        <v>15850</v>
      </c>
      <c r="CO13" s="109">
        <v>17733</v>
      </c>
      <c r="CP13" s="109">
        <v>12928</v>
      </c>
      <c r="CQ13" s="109">
        <v>12323</v>
      </c>
      <c r="CR13" s="109">
        <v>11419</v>
      </c>
      <c r="CS13" s="109">
        <v>10695</v>
      </c>
      <c r="CT13" s="109">
        <v>16952</v>
      </c>
      <c r="CU13" s="109">
        <v>19869</v>
      </c>
      <c r="CV13" s="109">
        <v>12109</v>
      </c>
      <c r="CW13" s="109">
        <v>10238</v>
      </c>
      <c r="CX13" s="109">
        <v>7292</v>
      </c>
      <c r="CY13" s="109">
        <v>7577</v>
      </c>
      <c r="CZ13" s="109">
        <v>9616</v>
      </c>
      <c r="DA13" s="109">
        <v>11796</v>
      </c>
      <c r="DB13" s="109">
        <v>7573</v>
      </c>
      <c r="DC13" s="109">
        <v>7884</v>
      </c>
      <c r="DD13" s="109">
        <v>8324</v>
      </c>
      <c r="DE13" s="109">
        <v>6848</v>
      </c>
      <c r="DF13" s="109">
        <v>8040</v>
      </c>
      <c r="DG13" s="109">
        <v>12094</v>
      </c>
      <c r="DH13" s="109">
        <v>5710</v>
      </c>
      <c r="DI13" s="109">
        <v>5911</v>
      </c>
      <c r="DJ13" s="109">
        <v>6303</v>
      </c>
      <c r="DK13" s="109">
        <v>6588</v>
      </c>
      <c r="DL13" s="109">
        <v>6606</v>
      </c>
      <c r="DM13" s="109">
        <v>11310</v>
      </c>
      <c r="DN13" s="109">
        <v>6945</v>
      </c>
      <c r="DO13" s="109">
        <v>6222</v>
      </c>
      <c r="DP13" s="109">
        <v>5147</v>
      </c>
      <c r="DQ13" s="109">
        <v>3945</v>
      </c>
      <c r="DR13" s="109">
        <v>5013</v>
      </c>
      <c r="DS13" s="109">
        <v>9662</v>
      </c>
      <c r="DT13" s="109">
        <v>4881</v>
      </c>
      <c r="DU13" s="109">
        <v>4882</v>
      </c>
      <c r="DV13" s="109">
        <v>4600</v>
      </c>
      <c r="DW13" s="109">
        <v>3919</v>
      </c>
      <c r="DX13" s="109">
        <v>3844</v>
      </c>
      <c r="DY13" s="109">
        <v>8233</v>
      </c>
      <c r="DZ13" s="109">
        <v>3006</v>
      </c>
      <c r="EA13" s="109">
        <v>4402</v>
      </c>
      <c r="EB13" s="109">
        <v>5929</v>
      </c>
      <c r="EC13" s="109">
        <v>3489</v>
      </c>
      <c r="ED13" s="109">
        <v>4784</v>
      </c>
      <c r="EE13" s="109">
        <v>8503</v>
      </c>
      <c r="EF13" s="109">
        <v>4019</v>
      </c>
      <c r="EG13" s="109">
        <v>4011</v>
      </c>
      <c r="EH13" s="109">
        <v>4454</v>
      </c>
      <c r="EI13" s="109">
        <v>3465</v>
      </c>
      <c r="EJ13" s="109">
        <v>5442</v>
      </c>
      <c r="EK13" s="109">
        <v>9288</v>
      </c>
      <c r="EL13" s="109">
        <v>4962</v>
      </c>
      <c r="EM13" s="109">
        <v>4262</v>
      </c>
      <c r="EN13" s="109">
        <v>5763</v>
      </c>
      <c r="EO13" s="109">
        <v>5125</v>
      </c>
      <c r="EP13" s="109">
        <v>6071</v>
      </c>
      <c r="EQ13" s="109">
        <v>7051</v>
      </c>
      <c r="ER13" s="109">
        <v>5292</v>
      </c>
      <c r="ES13" s="109">
        <v>4599</v>
      </c>
      <c r="ET13" s="109">
        <v>3987</v>
      </c>
      <c r="EU13" s="109">
        <v>3154</v>
      </c>
      <c r="EV13" s="109">
        <v>3720</v>
      </c>
      <c r="EW13" s="109">
        <v>8066</v>
      </c>
      <c r="EX13" s="109">
        <v>3071</v>
      </c>
      <c r="EY13" s="109">
        <v>2107</v>
      </c>
      <c r="EZ13" s="109">
        <v>3329</v>
      </c>
      <c r="FA13" s="109">
        <v>2153</v>
      </c>
      <c r="FB13" s="109">
        <v>4369</v>
      </c>
      <c r="FC13" s="109">
        <v>6908</v>
      </c>
      <c r="FD13" s="109">
        <v>1924</v>
      </c>
      <c r="FE13" s="109">
        <v>2129</v>
      </c>
      <c r="FF13" s="109">
        <v>2885</v>
      </c>
      <c r="FG13" s="109">
        <v>2493</v>
      </c>
      <c r="FH13" s="109">
        <v>4972</v>
      </c>
      <c r="FI13" s="109">
        <v>8507</v>
      </c>
      <c r="FJ13" s="109">
        <v>3454</v>
      </c>
      <c r="FK13" s="109">
        <v>3061</v>
      </c>
      <c r="FL13" s="109">
        <v>4002</v>
      </c>
      <c r="FM13" s="109">
        <v>2652</v>
      </c>
      <c r="FN13" s="109">
        <v>3532</v>
      </c>
    </row>
    <row r="14" spans="1:170" x14ac:dyDescent="0.3">
      <c r="A14" s="147" t="s">
        <v>198</v>
      </c>
      <c r="B14" s="32">
        <f>3719.632486+131568.398533+17019.790823+1114.967375+313.476223</f>
        <v>153736.26543999999</v>
      </c>
      <c r="C14" s="32">
        <v>0</v>
      </c>
      <c r="D14" s="32">
        <v>0</v>
      </c>
      <c r="E14" s="32">
        <v>0</v>
      </c>
      <c r="F14" s="31">
        <f t="shared" si="2"/>
        <v>153736.26543999999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3">
        <f t="shared" si="1"/>
        <v>0</v>
      </c>
      <c r="O14" s="147">
        <v>0</v>
      </c>
      <c r="P14" s="147">
        <f t="shared" si="0"/>
        <v>153736.26543999999</v>
      </c>
      <c r="Q14" s="147">
        <v>0</v>
      </c>
      <c r="R14" s="144">
        <v>153736</v>
      </c>
      <c r="S14" s="145">
        <v>153974</v>
      </c>
      <c r="T14" s="145">
        <v>143590</v>
      </c>
      <c r="U14" s="145">
        <v>148831</v>
      </c>
      <c r="V14" s="145">
        <v>148119</v>
      </c>
      <c r="W14" s="145">
        <v>158068</v>
      </c>
      <c r="X14" s="145">
        <v>159132</v>
      </c>
      <c r="Y14" s="145">
        <v>164932</v>
      </c>
      <c r="Z14" s="145">
        <v>161042</v>
      </c>
      <c r="AA14" s="146">
        <v>157155</v>
      </c>
      <c r="AB14" s="146">
        <v>151242</v>
      </c>
      <c r="AC14" s="145">
        <v>152023</v>
      </c>
      <c r="AD14" s="144">
        <v>152735</v>
      </c>
      <c r="AE14" s="145">
        <v>149682</v>
      </c>
      <c r="AF14" s="145">
        <v>159500</v>
      </c>
      <c r="AG14" s="145">
        <v>159817</v>
      </c>
      <c r="AH14" s="145">
        <v>160476</v>
      </c>
      <c r="AI14" s="145">
        <v>165848</v>
      </c>
      <c r="AJ14" s="145">
        <v>176097</v>
      </c>
      <c r="AK14" s="145">
        <v>179763</v>
      </c>
      <c r="AL14" s="145">
        <v>182607</v>
      </c>
      <c r="AM14" s="145">
        <v>182006</v>
      </c>
      <c r="AN14" s="145">
        <v>186276</v>
      </c>
      <c r="AO14" s="145">
        <v>191616</v>
      </c>
      <c r="AP14" s="145">
        <v>185420</v>
      </c>
      <c r="AQ14" s="145">
        <v>193208</v>
      </c>
      <c r="AR14" s="145">
        <v>186097</v>
      </c>
      <c r="AS14" s="145">
        <v>189398</v>
      </c>
      <c r="AT14" s="145">
        <v>188919</v>
      </c>
      <c r="AU14" s="145">
        <v>190549</v>
      </c>
      <c r="AV14" s="145">
        <v>197460</v>
      </c>
      <c r="AW14" s="145">
        <v>200016</v>
      </c>
      <c r="AX14" s="145">
        <v>197168</v>
      </c>
      <c r="AY14" s="145">
        <v>204945</v>
      </c>
      <c r="AZ14" s="145">
        <v>221436</v>
      </c>
      <c r="BA14" s="145">
        <v>227289</v>
      </c>
      <c r="BB14" s="112">
        <v>238905</v>
      </c>
      <c r="BC14" s="112">
        <v>245983</v>
      </c>
      <c r="BD14" s="112">
        <v>232637</v>
      </c>
      <c r="BE14" s="112">
        <v>241856</v>
      </c>
      <c r="BF14" s="112">
        <v>234163</v>
      </c>
      <c r="BG14" s="112">
        <v>240021</v>
      </c>
      <c r="BH14" s="112">
        <v>238427</v>
      </c>
      <c r="BI14" s="112">
        <v>247002</v>
      </c>
      <c r="BJ14" s="112">
        <v>253795</v>
      </c>
      <c r="BK14" s="112">
        <v>259876</v>
      </c>
      <c r="BL14" s="112">
        <v>256053</v>
      </c>
      <c r="BM14" s="112">
        <v>256901</v>
      </c>
      <c r="BN14" s="112">
        <v>267466</v>
      </c>
      <c r="BO14" s="112">
        <v>268383</v>
      </c>
      <c r="BP14" s="112">
        <v>271749</v>
      </c>
      <c r="BQ14" s="112">
        <v>264126</v>
      </c>
      <c r="BR14" s="112">
        <v>254119</v>
      </c>
      <c r="BS14" s="112">
        <v>260005</v>
      </c>
      <c r="BT14" s="112">
        <v>261178</v>
      </c>
      <c r="BU14" s="112">
        <v>266575</v>
      </c>
      <c r="BV14" s="112">
        <v>261134</v>
      </c>
      <c r="BW14" s="112">
        <v>250548</v>
      </c>
      <c r="BX14" s="112">
        <v>249457</v>
      </c>
      <c r="BY14" s="112">
        <v>249347</v>
      </c>
      <c r="BZ14" s="112">
        <v>272321</v>
      </c>
      <c r="CA14" s="112">
        <v>263759</v>
      </c>
      <c r="CB14" s="112">
        <v>266841</v>
      </c>
      <c r="CC14" s="112">
        <v>292627</v>
      </c>
      <c r="CD14" s="112">
        <v>296892</v>
      </c>
      <c r="CE14" s="112">
        <v>295591</v>
      </c>
      <c r="CF14" s="112">
        <v>298658</v>
      </c>
      <c r="CG14" s="112">
        <v>284826</v>
      </c>
      <c r="CH14" s="112">
        <v>281441</v>
      </c>
      <c r="CI14" s="112">
        <v>290299</v>
      </c>
      <c r="CJ14" s="112">
        <v>292078</v>
      </c>
      <c r="CK14" s="112">
        <v>303767</v>
      </c>
      <c r="CL14" s="112">
        <v>299357</v>
      </c>
      <c r="CM14" s="112">
        <v>283716</v>
      </c>
      <c r="CN14" s="112">
        <v>292406</v>
      </c>
      <c r="CO14" s="112">
        <v>292238</v>
      </c>
      <c r="CP14" s="112">
        <v>296458</v>
      </c>
      <c r="CQ14" s="112">
        <v>297811</v>
      </c>
      <c r="CR14" s="112">
        <v>296484</v>
      </c>
      <c r="CS14" s="112">
        <v>294674</v>
      </c>
      <c r="CT14" s="112">
        <v>304265</v>
      </c>
      <c r="CU14" s="112">
        <v>312048</v>
      </c>
      <c r="CV14" s="112">
        <v>322467</v>
      </c>
      <c r="CW14" s="112">
        <v>347206</v>
      </c>
      <c r="CX14" s="112">
        <v>394995</v>
      </c>
      <c r="CY14" s="112">
        <v>392593</v>
      </c>
      <c r="CZ14" s="112">
        <v>396163</v>
      </c>
      <c r="DA14" s="112">
        <v>393173</v>
      </c>
      <c r="DB14" s="112">
        <v>393284</v>
      </c>
      <c r="DC14" s="112">
        <v>401554</v>
      </c>
      <c r="DD14" s="112">
        <v>396273</v>
      </c>
      <c r="DE14" s="112">
        <v>400635</v>
      </c>
      <c r="DF14" s="112">
        <v>425686</v>
      </c>
      <c r="DG14" s="112">
        <v>418558</v>
      </c>
      <c r="DH14" s="112">
        <v>431300</v>
      </c>
      <c r="DI14" s="112">
        <v>433814</v>
      </c>
      <c r="DJ14" s="112">
        <v>406898</v>
      </c>
      <c r="DK14" s="112">
        <v>429398</v>
      </c>
      <c r="DL14" s="112">
        <v>441128</v>
      </c>
      <c r="DM14" s="112">
        <v>451481</v>
      </c>
      <c r="DN14" s="112">
        <v>444336</v>
      </c>
      <c r="DO14" s="112">
        <v>424723</v>
      </c>
      <c r="DP14" s="112">
        <v>423689</v>
      </c>
      <c r="DQ14" s="112">
        <v>407245</v>
      </c>
      <c r="DR14" s="112">
        <v>419694</v>
      </c>
      <c r="DS14" s="112">
        <v>448020</v>
      </c>
      <c r="DT14" s="112">
        <v>461133</v>
      </c>
      <c r="DU14" s="112">
        <v>428037</v>
      </c>
      <c r="DV14" s="70">
        <v>448105</v>
      </c>
      <c r="DW14" s="70">
        <v>445408</v>
      </c>
      <c r="DX14" s="70">
        <v>443020</v>
      </c>
      <c r="DY14" s="70">
        <v>434740</v>
      </c>
      <c r="DZ14" s="70">
        <v>429158</v>
      </c>
      <c r="EA14" s="70">
        <v>433999</v>
      </c>
      <c r="EB14" s="70">
        <v>441071</v>
      </c>
      <c r="EC14" s="70">
        <v>455508</v>
      </c>
      <c r="ED14" s="70">
        <v>442365</v>
      </c>
      <c r="EE14" s="70">
        <v>439693</v>
      </c>
      <c r="EF14" s="70">
        <v>424997</v>
      </c>
      <c r="EG14" s="70">
        <v>479695</v>
      </c>
      <c r="EH14" s="70">
        <v>467667</v>
      </c>
      <c r="EI14" s="70">
        <v>467938</v>
      </c>
      <c r="EJ14" s="70">
        <v>460489</v>
      </c>
      <c r="EK14" s="70">
        <v>446948</v>
      </c>
      <c r="EL14" s="70">
        <v>459945</v>
      </c>
      <c r="EM14" s="70">
        <v>464020</v>
      </c>
      <c r="EN14" s="70">
        <v>474204</v>
      </c>
      <c r="EO14" s="70">
        <v>470134</v>
      </c>
      <c r="EP14" s="70">
        <v>465443</v>
      </c>
      <c r="EQ14" s="70">
        <v>491008</v>
      </c>
      <c r="ER14" s="70">
        <v>468603</v>
      </c>
      <c r="ES14" s="70">
        <v>462656</v>
      </c>
      <c r="ET14" s="70">
        <v>462853</v>
      </c>
      <c r="EU14" s="70">
        <v>479184</v>
      </c>
      <c r="EV14" s="70">
        <v>482820</v>
      </c>
      <c r="EW14" s="70">
        <v>504358</v>
      </c>
      <c r="EX14" s="70">
        <v>522075</v>
      </c>
      <c r="EY14" s="70">
        <v>533546</v>
      </c>
      <c r="EZ14" s="70">
        <v>509037</v>
      </c>
      <c r="FA14" s="70">
        <v>486525</v>
      </c>
      <c r="FB14" s="70">
        <v>505104</v>
      </c>
      <c r="FC14" s="70">
        <v>501496</v>
      </c>
      <c r="FD14" s="70">
        <v>520550</v>
      </c>
      <c r="FE14" s="70">
        <v>519904</v>
      </c>
      <c r="FF14" s="70">
        <v>504680</v>
      </c>
      <c r="FG14" s="70">
        <v>514200</v>
      </c>
      <c r="FH14" s="70">
        <v>516686</v>
      </c>
      <c r="FI14" s="70">
        <v>525919</v>
      </c>
      <c r="FJ14" s="70">
        <v>533494</v>
      </c>
      <c r="FK14" s="70">
        <v>512809</v>
      </c>
      <c r="FL14" s="70">
        <v>518949</v>
      </c>
      <c r="FM14" s="70">
        <v>568308</v>
      </c>
      <c r="FN14" s="70">
        <v>568266</v>
      </c>
    </row>
    <row r="15" spans="1:170" x14ac:dyDescent="0.3">
      <c r="A15" s="19" t="s">
        <v>23</v>
      </c>
      <c r="B15" s="20">
        <v>71.192411000000007</v>
      </c>
      <c r="C15" s="20">
        <v>0</v>
      </c>
      <c r="D15" s="20">
        <v>0</v>
      </c>
      <c r="E15" s="20">
        <v>0</v>
      </c>
      <c r="F15" s="21">
        <f t="shared" si="2"/>
        <v>71.192411000000007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2">
        <f t="shared" si="1"/>
        <v>0</v>
      </c>
      <c r="O15" s="19">
        <v>0</v>
      </c>
      <c r="P15" s="19">
        <f t="shared" si="0"/>
        <v>71.192411000000007</v>
      </c>
      <c r="Q15" s="19">
        <v>0</v>
      </c>
      <c r="R15" s="23">
        <v>71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97" t="s">
        <v>65</v>
      </c>
      <c r="Y15" s="97" t="s">
        <v>65</v>
      </c>
      <c r="Z15" s="97" t="s">
        <v>65</v>
      </c>
      <c r="AA15" s="90" t="s">
        <v>65</v>
      </c>
      <c r="AB15" s="90" t="s">
        <v>65</v>
      </c>
      <c r="AC15" s="97" t="s">
        <v>65</v>
      </c>
      <c r="AD15" s="101" t="s">
        <v>65</v>
      </c>
      <c r="AE15" s="97" t="s">
        <v>65</v>
      </c>
      <c r="AF15" s="97" t="s">
        <v>65</v>
      </c>
      <c r="AG15" s="97" t="s">
        <v>65</v>
      </c>
      <c r="AH15" s="97" t="s">
        <v>65</v>
      </c>
      <c r="AI15" s="97" t="s">
        <v>65</v>
      </c>
      <c r="AJ15" s="97" t="s">
        <v>65</v>
      </c>
      <c r="AK15" s="97" t="s">
        <v>65</v>
      </c>
      <c r="AL15" s="97" t="s">
        <v>65</v>
      </c>
      <c r="AM15" s="97" t="s">
        <v>65</v>
      </c>
      <c r="AN15" s="97" t="s">
        <v>65</v>
      </c>
      <c r="AO15" s="97" t="s">
        <v>65</v>
      </c>
      <c r="AP15" s="97" t="s">
        <v>65</v>
      </c>
      <c r="AQ15" s="97" t="s">
        <v>65</v>
      </c>
      <c r="AR15" s="97" t="s">
        <v>65</v>
      </c>
      <c r="AS15" s="97" t="s">
        <v>65</v>
      </c>
      <c r="AT15" s="97" t="s">
        <v>65</v>
      </c>
      <c r="AU15" s="97" t="s">
        <v>65</v>
      </c>
      <c r="AV15" s="97" t="s">
        <v>65</v>
      </c>
      <c r="AW15" s="97" t="s">
        <v>65</v>
      </c>
      <c r="AX15" s="97" t="s">
        <v>65</v>
      </c>
      <c r="AY15" s="97" t="s">
        <v>65</v>
      </c>
      <c r="AZ15" s="97" t="s">
        <v>65</v>
      </c>
      <c r="BA15" s="97" t="s">
        <v>65</v>
      </c>
      <c r="BB15" s="97" t="s">
        <v>65</v>
      </c>
      <c r="BC15" s="97" t="s">
        <v>65</v>
      </c>
      <c r="BD15" s="97" t="s">
        <v>65</v>
      </c>
      <c r="BE15" s="97" t="s">
        <v>65</v>
      </c>
      <c r="BF15" s="97" t="s">
        <v>65</v>
      </c>
      <c r="BG15" s="97" t="s">
        <v>65</v>
      </c>
      <c r="BH15" s="97" t="s">
        <v>65</v>
      </c>
      <c r="BI15" s="97" t="s">
        <v>65</v>
      </c>
      <c r="BJ15" s="97" t="s">
        <v>65</v>
      </c>
      <c r="BK15" s="97" t="s">
        <v>65</v>
      </c>
      <c r="BL15" s="97" t="s">
        <v>65</v>
      </c>
      <c r="BM15" s="97" t="s">
        <v>65</v>
      </c>
      <c r="BN15" s="97" t="s">
        <v>65</v>
      </c>
      <c r="BO15" s="97" t="s">
        <v>65</v>
      </c>
      <c r="BP15" s="131" t="s">
        <v>65</v>
      </c>
      <c r="BQ15" s="131" t="s">
        <v>65</v>
      </c>
      <c r="BR15" s="131">
        <v>818</v>
      </c>
      <c r="BS15" s="131" t="s">
        <v>65</v>
      </c>
      <c r="BT15" s="131" t="s">
        <v>65</v>
      </c>
      <c r="BU15" s="131" t="s">
        <v>65</v>
      </c>
      <c r="BV15" s="131" t="s">
        <v>65</v>
      </c>
      <c r="BW15" s="131" t="s">
        <v>65</v>
      </c>
      <c r="BX15" s="131" t="s">
        <v>65</v>
      </c>
      <c r="BY15" s="131" t="s">
        <v>65</v>
      </c>
      <c r="BZ15" s="131" t="s">
        <v>65</v>
      </c>
      <c r="CA15" s="131" t="s">
        <v>65</v>
      </c>
      <c r="CB15" s="131" t="s">
        <v>65</v>
      </c>
      <c r="CC15" s="131" t="s">
        <v>65</v>
      </c>
      <c r="CD15" s="131" t="s">
        <v>65</v>
      </c>
      <c r="CE15" s="131" t="s">
        <v>65</v>
      </c>
      <c r="CF15" s="131" t="s">
        <v>65</v>
      </c>
      <c r="CG15" s="131" t="s">
        <v>65</v>
      </c>
      <c r="CH15" s="131" t="s">
        <v>65</v>
      </c>
      <c r="CI15" s="131" t="s">
        <v>65</v>
      </c>
      <c r="CJ15" s="131" t="s">
        <v>65</v>
      </c>
      <c r="CK15" s="131" t="s">
        <v>65</v>
      </c>
      <c r="CL15" s="131" t="s">
        <v>65</v>
      </c>
      <c r="CM15" s="131" t="s">
        <v>65</v>
      </c>
      <c r="CN15" s="131" t="s">
        <v>65</v>
      </c>
      <c r="CO15" s="131" t="s">
        <v>65</v>
      </c>
      <c r="CP15" s="131" t="s">
        <v>65</v>
      </c>
      <c r="CQ15" s="131" t="s">
        <v>65</v>
      </c>
      <c r="CR15" s="131" t="s">
        <v>65</v>
      </c>
      <c r="CS15" s="131" t="s">
        <v>65</v>
      </c>
      <c r="CT15" s="131" t="s">
        <v>65</v>
      </c>
      <c r="CU15" s="131" t="s">
        <v>65</v>
      </c>
      <c r="CV15" s="131" t="s">
        <v>65</v>
      </c>
      <c r="CW15" s="131" t="s">
        <v>65</v>
      </c>
      <c r="CX15" s="131" t="s">
        <v>65</v>
      </c>
      <c r="CY15" s="131" t="s">
        <v>65</v>
      </c>
      <c r="CZ15" s="131" t="s">
        <v>65</v>
      </c>
      <c r="DA15" s="131" t="s">
        <v>65</v>
      </c>
      <c r="DB15" s="131" t="s">
        <v>65</v>
      </c>
      <c r="DC15" s="131" t="s">
        <v>65</v>
      </c>
      <c r="DD15" s="131" t="s">
        <v>65</v>
      </c>
      <c r="DE15" s="131" t="s">
        <v>65</v>
      </c>
      <c r="DF15" s="131" t="s">
        <v>65</v>
      </c>
      <c r="DG15" s="131" t="s">
        <v>65</v>
      </c>
      <c r="DH15" s="131" t="s">
        <v>65</v>
      </c>
      <c r="DI15" s="131" t="s">
        <v>65</v>
      </c>
      <c r="DJ15" s="131" t="s">
        <v>65</v>
      </c>
      <c r="DK15" s="131" t="s">
        <v>65</v>
      </c>
      <c r="DL15" s="131" t="s">
        <v>65</v>
      </c>
      <c r="DM15" s="131" t="s">
        <v>65</v>
      </c>
      <c r="DN15" s="131" t="s">
        <v>65</v>
      </c>
      <c r="DO15" s="131">
        <v>0</v>
      </c>
      <c r="DP15" s="131">
        <v>0</v>
      </c>
      <c r="DQ15" s="131">
        <v>0</v>
      </c>
      <c r="DR15" s="131">
        <v>0</v>
      </c>
      <c r="DS15" s="131">
        <v>0</v>
      </c>
      <c r="DT15" s="131">
        <v>0</v>
      </c>
      <c r="DU15" s="131">
        <v>0</v>
      </c>
      <c r="DV15" s="131">
        <v>0</v>
      </c>
      <c r="DW15" s="131">
        <v>0</v>
      </c>
      <c r="DX15" s="131">
        <v>0</v>
      </c>
      <c r="DY15" s="131">
        <v>0</v>
      </c>
      <c r="DZ15" s="131">
        <v>0</v>
      </c>
      <c r="EA15" s="131">
        <v>0</v>
      </c>
      <c r="EB15" s="131">
        <v>0</v>
      </c>
      <c r="EC15" s="131">
        <v>0</v>
      </c>
      <c r="ED15" s="131">
        <v>0</v>
      </c>
      <c r="EE15" s="131">
        <v>0</v>
      </c>
      <c r="EF15" s="131">
        <v>0</v>
      </c>
      <c r="EG15" s="131">
        <v>0</v>
      </c>
      <c r="EH15" s="131">
        <v>0</v>
      </c>
      <c r="EI15" s="131">
        <v>0</v>
      </c>
      <c r="EJ15" s="131">
        <v>0</v>
      </c>
      <c r="EK15" s="131">
        <v>0</v>
      </c>
      <c r="EL15" s="131">
        <v>0</v>
      </c>
      <c r="EM15" s="131" t="s">
        <v>65</v>
      </c>
      <c r="EN15" s="131" t="s">
        <v>65</v>
      </c>
      <c r="EO15" s="131" t="s">
        <v>65</v>
      </c>
      <c r="EP15" s="131" t="s">
        <v>65</v>
      </c>
      <c r="EQ15" s="131" t="s">
        <v>65</v>
      </c>
      <c r="ER15" s="131" t="s">
        <v>65</v>
      </c>
      <c r="ES15" s="131">
        <v>0</v>
      </c>
      <c r="ET15" s="131" t="s">
        <v>65</v>
      </c>
      <c r="EU15" s="131" t="s">
        <v>65</v>
      </c>
      <c r="EV15" s="131">
        <v>0</v>
      </c>
      <c r="EW15" s="131">
        <v>0</v>
      </c>
      <c r="EX15" s="131">
        <v>0</v>
      </c>
      <c r="EY15" s="131">
        <v>0</v>
      </c>
      <c r="EZ15" s="131"/>
      <c r="FA15" s="131">
        <v>0</v>
      </c>
      <c r="FB15" s="131">
        <v>0</v>
      </c>
      <c r="FC15" s="131">
        <v>0</v>
      </c>
      <c r="FD15" s="131">
        <v>0</v>
      </c>
      <c r="FE15" s="131">
        <v>0</v>
      </c>
      <c r="FF15" s="131">
        <v>0</v>
      </c>
      <c r="FG15" s="131">
        <v>0</v>
      </c>
      <c r="FH15" s="131">
        <v>0</v>
      </c>
      <c r="FI15" s="131">
        <v>0</v>
      </c>
      <c r="FJ15" s="131">
        <v>0</v>
      </c>
      <c r="FK15" s="131">
        <v>0</v>
      </c>
      <c r="FL15" s="131">
        <v>0</v>
      </c>
      <c r="FM15" s="131">
        <v>0</v>
      </c>
      <c r="FN15" s="131">
        <v>0</v>
      </c>
    </row>
    <row r="16" spans="1:170" x14ac:dyDescent="0.3">
      <c r="A16" s="147" t="s">
        <v>24</v>
      </c>
      <c r="B16" s="32">
        <f>2.713024+0.025271</f>
        <v>2.7382949999999999</v>
      </c>
      <c r="C16" s="32">
        <v>0</v>
      </c>
      <c r="D16" s="32">
        <v>0</v>
      </c>
      <c r="E16" s="32">
        <v>0</v>
      </c>
      <c r="F16" s="31">
        <f t="shared" si="2"/>
        <v>2.7382949999999999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f t="shared" si="1"/>
        <v>0</v>
      </c>
      <c r="O16" s="147">
        <v>0</v>
      </c>
      <c r="P16" s="147">
        <f t="shared" si="0"/>
        <v>2.7382949999999999</v>
      </c>
      <c r="Q16" s="147">
        <v>0</v>
      </c>
      <c r="R16" s="144">
        <v>3</v>
      </c>
      <c r="S16" s="145">
        <v>2</v>
      </c>
      <c r="T16" s="145">
        <v>4</v>
      </c>
      <c r="U16" s="145">
        <v>45</v>
      </c>
      <c r="V16" s="145">
        <v>2</v>
      </c>
      <c r="W16" s="145">
        <v>5</v>
      </c>
      <c r="X16" s="145">
        <v>2</v>
      </c>
      <c r="Y16" s="145">
        <v>1</v>
      </c>
      <c r="Z16" s="145">
        <v>6</v>
      </c>
      <c r="AA16" s="146">
        <v>3</v>
      </c>
      <c r="AB16" s="146">
        <v>5</v>
      </c>
      <c r="AC16" s="145">
        <v>4</v>
      </c>
      <c r="AD16" s="144">
        <v>6</v>
      </c>
      <c r="AE16" s="145">
        <v>16</v>
      </c>
      <c r="AF16" s="145">
        <v>18</v>
      </c>
      <c r="AG16" s="145">
        <v>9</v>
      </c>
      <c r="AH16" s="145">
        <v>4</v>
      </c>
      <c r="AI16" s="145">
        <v>8</v>
      </c>
      <c r="AJ16" s="145">
        <v>39</v>
      </c>
      <c r="AK16" s="145"/>
      <c r="AL16" s="145">
        <v>9</v>
      </c>
      <c r="AM16" s="145">
        <v>7</v>
      </c>
      <c r="AN16" s="145">
        <v>2</v>
      </c>
      <c r="AO16" s="145">
        <v>8</v>
      </c>
      <c r="AP16" s="145">
        <v>8</v>
      </c>
      <c r="AQ16" s="145">
        <v>11</v>
      </c>
      <c r="AR16" s="145">
        <v>10</v>
      </c>
      <c r="AS16" s="145">
        <v>12</v>
      </c>
      <c r="AT16" s="145">
        <v>12</v>
      </c>
      <c r="AU16" s="145">
        <v>17</v>
      </c>
      <c r="AV16" s="145">
        <v>17</v>
      </c>
      <c r="AW16" s="145">
        <v>15</v>
      </c>
      <c r="AX16" s="145">
        <v>11</v>
      </c>
      <c r="AY16" s="145">
        <v>10</v>
      </c>
      <c r="AZ16" s="145">
        <v>10</v>
      </c>
      <c r="BA16" s="145">
        <v>29</v>
      </c>
      <c r="BB16" s="111">
        <v>27</v>
      </c>
      <c r="BC16" s="112">
        <v>15</v>
      </c>
      <c r="BD16" s="112">
        <v>10</v>
      </c>
      <c r="BE16" s="112">
        <v>16</v>
      </c>
      <c r="BF16" s="112">
        <v>21</v>
      </c>
      <c r="BG16" s="112">
        <v>7</v>
      </c>
      <c r="BH16" s="111">
        <v>8</v>
      </c>
      <c r="BI16" s="111">
        <v>3</v>
      </c>
      <c r="BJ16" s="111">
        <v>5</v>
      </c>
      <c r="BK16" s="111">
        <v>2</v>
      </c>
      <c r="BL16" s="111">
        <v>7</v>
      </c>
      <c r="BM16" s="111">
        <v>5</v>
      </c>
      <c r="BN16" s="111">
        <v>9</v>
      </c>
      <c r="BO16" s="111">
        <v>11</v>
      </c>
      <c r="BP16" s="111">
        <v>19</v>
      </c>
      <c r="BQ16" s="111">
        <v>7</v>
      </c>
      <c r="BR16" s="111">
        <v>14</v>
      </c>
      <c r="BS16" s="111">
        <v>7</v>
      </c>
      <c r="BT16" s="111">
        <v>7</v>
      </c>
      <c r="BU16" s="111">
        <v>14</v>
      </c>
      <c r="BV16" s="111">
        <v>1</v>
      </c>
      <c r="BW16" s="111">
        <v>12</v>
      </c>
      <c r="BX16" s="111">
        <v>6</v>
      </c>
      <c r="BY16" s="111">
        <v>18</v>
      </c>
      <c r="BZ16" s="111">
        <v>2</v>
      </c>
      <c r="CA16" s="111">
        <v>7</v>
      </c>
      <c r="CB16" s="111">
        <v>6</v>
      </c>
      <c r="CC16" s="111">
        <v>21</v>
      </c>
      <c r="CD16" s="111">
        <v>5</v>
      </c>
      <c r="CE16" s="111">
        <v>7</v>
      </c>
      <c r="CF16" s="111">
        <v>7</v>
      </c>
      <c r="CG16" s="111">
        <v>1</v>
      </c>
      <c r="CH16" s="111">
        <v>6</v>
      </c>
      <c r="CI16" s="111">
        <v>5</v>
      </c>
      <c r="CJ16" s="111">
        <v>7</v>
      </c>
      <c r="CK16" s="111">
        <v>16</v>
      </c>
      <c r="CL16" s="111">
        <v>2</v>
      </c>
      <c r="CM16" s="111">
        <v>7</v>
      </c>
      <c r="CN16" s="111">
        <v>4</v>
      </c>
      <c r="CO16" s="111">
        <v>20</v>
      </c>
      <c r="CP16" s="111">
        <v>3</v>
      </c>
      <c r="CQ16" s="111">
        <v>23</v>
      </c>
      <c r="CR16" s="111">
        <v>26</v>
      </c>
      <c r="CS16" s="111">
        <v>1</v>
      </c>
      <c r="CT16" s="111">
        <v>1</v>
      </c>
      <c r="CU16" s="111">
        <v>3</v>
      </c>
      <c r="CV16" s="111">
        <v>3</v>
      </c>
      <c r="CW16" s="111">
        <v>3</v>
      </c>
      <c r="CX16" s="111" t="s">
        <v>65</v>
      </c>
      <c r="CY16" s="111">
        <v>2</v>
      </c>
      <c r="CZ16" s="111">
        <v>3</v>
      </c>
      <c r="DA16" s="111">
        <v>5</v>
      </c>
      <c r="DB16" s="111" t="s">
        <v>65</v>
      </c>
      <c r="DC16" s="111">
        <v>2</v>
      </c>
      <c r="DD16" s="111">
        <v>2</v>
      </c>
      <c r="DE16" s="142">
        <v>2</v>
      </c>
      <c r="DF16" s="142">
        <v>1</v>
      </c>
      <c r="DG16" s="142">
        <v>2</v>
      </c>
      <c r="DH16" s="142">
        <v>3</v>
      </c>
      <c r="DI16" s="142">
        <v>8</v>
      </c>
      <c r="DJ16" s="142">
        <v>9</v>
      </c>
      <c r="DK16" s="142">
        <v>14</v>
      </c>
      <c r="DL16" s="142">
        <v>26</v>
      </c>
      <c r="DM16" s="142">
        <v>44</v>
      </c>
      <c r="DN16" s="142">
        <v>58</v>
      </c>
      <c r="DO16" s="142">
        <v>15</v>
      </c>
      <c r="DP16" s="142">
        <v>32</v>
      </c>
      <c r="DQ16" s="142">
        <v>36</v>
      </c>
      <c r="DR16" s="142">
        <v>46</v>
      </c>
      <c r="DS16" s="142">
        <v>43</v>
      </c>
      <c r="DT16" s="142">
        <v>12</v>
      </c>
      <c r="DU16" s="142">
        <v>13</v>
      </c>
      <c r="DV16" s="142">
        <v>12</v>
      </c>
      <c r="DW16" s="142">
        <v>20</v>
      </c>
      <c r="DX16" s="142">
        <v>44</v>
      </c>
      <c r="DY16" s="142">
        <v>11</v>
      </c>
      <c r="DZ16" s="142">
        <v>16</v>
      </c>
      <c r="EA16" s="142">
        <v>26</v>
      </c>
      <c r="EB16" s="142">
        <v>5</v>
      </c>
      <c r="EC16" s="142">
        <v>16</v>
      </c>
      <c r="ED16" s="142">
        <v>9</v>
      </c>
      <c r="EE16" s="142">
        <v>26</v>
      </c>
      <c r="EF16" s="142">
        <v>17</v>
      </c>
      <c r="EG16" s="142">
        <v>28</v>
      </c>
      <c r="EH16" s="142">
        <v>26</v>
      </c>
      <c r="EI16" s="142">
        <v>11</v>
      </c>
      <c r="EJ16" s="142">
        <v>6</v>
      </c>
      <c r="EK16" s="142">
        <v>54</v>
      </c>
      <c r="EL16" s="142">
        <v>78</v>
      </c>
      <c r="EM16" s="142">
        <v>9</v>
      </c>
      <c r="EN16" s="142">
        <v>32</v>
      </c>
      <c r="EO16" s="142">
        <v>5</v>
      </c>
      <c r="EP16" s="142">
        <v>177</v>
      </c>
      <c r="EQ16" s="142">
        <v>302</v>
      </c>
      <c r="ER16" s="142">
        <v>58</v>
      </c>
      <c r="ES16" s="142">
        <v>10</v>
      </c>
      <c r="ET16" s="142">
        <v>15</v>
      </c>
      <c r="EU16" s="142">
        <v>75</v>
      </c>
      <c r="EV16" s="142">
        <v>13</v>
      </c>
      <c r="EW16" s="142">
        <v>29</v>
      </c>
      <c r="EX16" s="142">
        <v>42</v>
      </c>
      <c r="EY16" s="142">
        <v>35</v>
      </c>
      <c r="EZ16" s="142">
        <v>8</v>
      </c>
      <c r="FA16" s="142">
        <v>5</v>
      </c>
      <c r="FB16" s="142">
        <v>31</v>
      </c>
      <c r="FC16" s="142">
        <v>7</v>
      </c>
      <c r="FD16" s="142">
        <v>7</v>
      </c>
      <c r="FE16" s="142">
        <v>42</v>
      </c>
      <c r="FF16" s="142">
        <v>3</v>
      </c>
      <c r="FG16" s="142">
        <v>10</v>
      </c>
      <c r="FH16" s="142">
        <v>1</v>
      </c>
      <c r="FI16" s="142">
        <v>15</v>
      </c>
      <c r="FJ16" s="142">
        <v>11</v>
      </c>
      <c r="FK16" s="142">
        <v>10</v>
      </c>
      <c r="FL16" s="142">
        <v>12</v>
      </c>
      <c r="FM16" s="142">
        <v>16</v>
      </c>
      <c r="FN16" s="142">
        <v>17</v>
      </c>
    </row>
    <row r="17" spans="1:170" x14ac:dyDescent="0.3">
      <c r="A17" s="19" t="s">
        <v>206</v>
      </c>
      <c r="B17" s="20">
        <f>13990.781871+17299.111203+4.266232+5.107008-11397.152134-0.123307-960.233359-3.847553-4.377161</f>
        <v>18933.532799999997</v>
      </c>
      <c r="C17" s="20">
        <v>0</v>
      </c>
      <c r="D17" s="20">
        <f>4.177565+1.010699+1102.121535+3706.355468</f>
        <v>4813.6652670000003</v>
      </c>
      <c r="E17" s="20">
        <v>0</v>
      </c>
      <c r="F17" s="21">
        <f t="shared" si="2"/>
        <v>23747.198066999998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2">
        <f t="shared" si="1"/>
        <v>0</v>
      </c>
      <c r="O17" s="19">
        <v>0</v>
      </c>
      <c r="P17" s="19">
        <f t="shared" si="0"/>
        <v>23747.198066999998</v>
      </c>
      <c r="Q17" s="19">
        <v>12365.801933000006</v>
      </c>
      <c r="R17" s="23">
        <v>36113</v>
      </c>
      <c r="S17" s="53">
        <v>35181</v>
      </c>
      <c r="T17" s="53">
        <v>33809</v>
      </c>
      <c r="U17" s="53">
        <v>34590</v>
      </c>
      <c r="V17" s="53">
        <v>35166</v>
      </c>
      <c r="W17" s="53">
        <v>36464</v>
      </c>
      <c r="X17" s="53">
        <v>35941</v>
      </c>
      <c r="Y17" s="53">
        <v>36082</v>
      </c>
      <c r="Z17" s="53">
        <v>35071</v>
      </c>
      <c r="AA17" s="89">
        <v>35055</v>
      </c>
      <c r="AB17" s="89">
        <v>34977</v>
      </c>
      <c r="AC17" s="53">
        <v>34786</v>
      </c>
      <c r="AD17" s="23">
        <v>34315</v>
      </c>
      <c r="AE17" s="53">
        <v>33984</v>
      </c>
      <c r="AF17" s="53">
        <v>35425</v>
      </c>
      <c r="AG17" s="53">
        <v>35783</v>
      </c>
      <c r="AH17" s="53">
        <v>35600</v>
      </c>
      <c r="AI17" s="53">
        <v>35953</v>
      </c>
      <c r="AJ17" s="53">
        <v>37483</v>
      </c>
      <c r="AK17" s="53">
        <v>36716</v>
      </c>
      <c r="AL17" s="53">
        <v>37928</v>
      </c>
      <c r="AM17" s="53">
        <v>37776</v>
      </c>
      <c r="AN17" s="53">
        <v>37510</v>
      </c>
      <c r="AO17" s="53">
        <v>38589</v>
      </c>
      <c r="AP17" s="53">
        <v>38430</v>
      </c>
      <c r="AQ17" s="53">
        <v>39452</v>
      </c>
      <c r="AR17" s="53">
        <v>37999</v>
      </c>
      <c r="AS17" s="53">
        <v>37951</v>
      </c>
      <c r="AT17" s="53">
        <v>37920</v>
      </c>
      <c r="AU17" s="53">
        <v>37917</v>
      </c>
      <c r="AV17" s="53">
        <v>39304</v>
      </c>
      <c r="AW17" s="53">
        <v>39853</v>
      </c>
      <c r="AX17" s="53">
        <v>38540</v>
      </c>
      <c r="AY17" s="53">
        <v>39231</v>
      </c>
      <c r="AZ17" s="53">
        <v>40982</v>
      </c>
      <c r="BA17" s="53">
        <v>41986</v>
      </c>
      <c r="BB17" s="109">
        <v>44041</v>
      </c>
      <c r="BC17" s="109">
        <v>44301</v>
      </c>
      <c r="BD17" s="109">
        <v>43619</v>
      </c>
      <c r="BE17" s="109">
        <v>44398</v>
      </c>
      <c r="BF17" s="109">
        <v>42101</v>
      </c>
      <c r="BG17" s="109">
        <v>43097</v>
      </c>
      <c r="BH17" s="109">
        <v>43883</v>
      </c>
      <c r="BI17" s="109">
        <v>45128</v>
      </c>
      <c r="BJ17" s="109">
        <v>46983</v>
      </c>
      <c r="BK17" s="109">
        <v>47565</v>
      </c>
      <c r="BL17" s="109">
        <v>46981</v>
      </c>
      <c r="BM17" s="109">
        <v>47271</v>
      </c>
      <c r="BN17" s="109">
        <v>49796</v>
      </c>
      <c r="BO17" s="109">
        <v>48789</v>
      </c>
      <c r="BP17" s="109">
        <v>68402</v>
      </c>
      <c r="BQ17" s="109">
        <v>66175</v>
      </c>
      <c r="BR17" s="109">
        <v>64844</v>
      </c>
      <c r="BS17" s="109">
        <v>66462</v>
      </c>
      <c r="BT17" s="109">
        <v>66244</v>
      </c>
      <c r="BU17" s="109">
        <v>66776</v>
      </c>
      <c r="BV17" s="109">
        <v>65884</v>
      </c>
      <c r="BW17" s="109">
        <v>63321</v>
      </c>
      <c r="BX17" s="109">
        <v>64239</v>
      </c>
      <c r="BY17" s="109">
        <v>64772</v>
      </c>
      <c r="BZ17" s="109">
        <v>66315</v>
      </c>
      <c r="CA17" s="109">
        <v>64184</v>
      </c>
      <c r="CB17" s="109">
        <v>64512</v>
      </c>
      <c r="CC17" s="109">
        <v>66444</v>
      </c>
      <c r="CD17" s="109">
        <v>67024</v>
      </c>
      <c r="CE17" s="109">
        <v>66757</v>
      </c>
      <c r="CF17" s="109">
        <v>66880</v>
      </c>
      <c r="CG17" s="109">
        <v>63647</v>
      </c>
      <c r="CH17" s="109">
        <v>62783</v>
      </c>
      <c r="CI17" s="109">
        <v>64167</v>
      </c>
      <c r="CJ17" s="109">
        <v>65454</v>
      </c>
      <c r="CK17" s="109">
        <v>66660</v>
      </c>
      <c r="CL17" s="109">
        <v>67965</v>
      </c>
      <c r="CM17" s="109">
        <v>65059</v>
      </c>
      <c r="CN17" s="109">
        <v>64937</v>
      </c>
      <c r="CO17" s="109">
        <v>64889</v>
      </c>
      <c r="CP17" s="109">
        <v>65553</v>
      </c>
      <c r="CQ17" s="109">
        <v>65890</v>
      </c>
      <c r="CR17" s="109">
        <v>65591</v>
      </c>
      <c r="CS17" s="109">
        <v>65186</v>
      </c>
      <c r="CT17" s="109">
        <v>66589</v>
      </c>
      <c r="CU17" s="109">
        <v>64685</v>
      </c>
      <c r="CV17" s="109">
        <v>65958</v>
      </c>
      <c r="CW17" s="109">
        <v>67197</v>
      </c>
      <c r="CX17" s="109">
        <v>68015</v>
      </c>
      <c r="CY17" s="109">
        <v>66538</v>
      </c>
      <c r="CZ17" s="109">
        <v>67035</v>
      </c>
      <c r="DA17" s="109">
        <v>67639</v>
      </c>
      <c r="DB17" s="109">
        <v>67835</v>
      </c>
      <c r="DC17" s="109">
        <v>68189</v>
      </c>
      <c r="DD17" s="109">
        <v>66995</v>
      </c>
      <c r="DE17" s="109">
        <v>70101</v>
      </c>
      <c r="DF17" s="109">
        <v>72041</v>
      </c>
      <c r="DG17" s="109">
        <v>70856</v>
      </c>
      <c r="DH17" s="109">
        <v>72495</v>
      </c>
      <c r="DI17" s="109">
        <v>71922</v>
      </c>
      <c r="DJ17" s="109">
        <v>69075</v>
      </c>
      <c r="DK17" s="109">
        <v>71511</v>
      </c>
      <c r="DL17" s="109">
        <v>72953</v>
      </c>
      <c r="DM17" s="109">
        <v>80490</v>
      </c>
      <c r="DN17" s="109">
        <v>80506</v>
      </c>
      <c r="DO17" s="109">
        <v>76609</v>
      </c>
      <c r="DP17" s="109">
        <v>77137</v>
      </c>
      <c r="DQ17" s="109">
        <v>74402</v>
      </c>
      <c r="DR17" s="109">
        <v>72357</v>
      </c>
      <c r="DS17" s="109">
        <v>77326</v>
      </c>
      <c r="DT17" s="109">
        <v>78924</v>
      </c>
      <c r="DU17" s="109">
        <v>74087</v>
      </c>
      <c r="DV17" s="109">
        <v>71081</v>
      </c>
      <c r="DW17" s="109">
        <v>70752</v>
      </c>
      <c r="DX17" s="109">
        <v>71067</v>
      </c>
      <c r="DY17" s="109">
        <v>69031</v>
      </c>
      <c r="DZ17" s="109">
        <v>67847</v>
      </c>
      <c r="EA17" s="109">
        <v>68541</v>
      </c>
      <c r="EB17" s="109">
        <v>69928</v>
      </c>
      <c r="EC17" s="109">
        <v>73601</v>
      </c>
      <c r="ED17" s="109">
        <v>116933</v>
      </c>
      <c r="EE17" s="109">
        <v>116227</v>
      </c>
      <c r="EF17" s="109">
        <v>113373</v>
      </c>
      <c r="EG17" s="109">
        <v>120778</v>
      </c>
      <c r="EH17" s="109">
        <v>117325</v>
      </c>
      <c r="EI17" s="109">
        <v>117962</v>
      </c>
      <c r="EJ17" s="109">
        <v>115348</v>
      </c>
      <c r="EK17" s="109">
        <v>113581</v>
      </c>
      <c r="EL17" s="109">
        <v>117449</v>
      </c>
      <c r="EM17" s="109">
        <v>119548</v>
      </c>
      <c r="EN17" s="109">
        <v>124430</v>
      </c>
      <c r="EO17" s="109">
        <v>121140</v>
      </c>
      <c r="EP17" s="109">
        <v>122555</v>
      </c>
      <c r="EQ17" s="109">
        <v>132839</v>
      </c>
      <c r="ER17" s="109">
        <v>128191</v>
      </c>
      <c r="ES17" s="109">
        <v>125565</v>
      </c>
      <c r="ET17" s="109">
        <v>126560</v>
      </c>
      <c r="EU17" s="109">
        <v>131171</v>
      </c>
      <c r="EV17" s="109">
        <v>133377</v>
      </c>
      <c r="EW17" s="109">
        <v>135382</v>
      </c>
      <c r="EX17" s="109">
        <v>138059</v>
      </c>
      <c r="EY17" s="109">
        <v>141535</v>
      </c>
      <c r="EZ17" s="109">
        <v>140130</v>
      </c>
      <c r="FA17" s="109">
        <v>133767</v>
      </c>
      <c r="FB17" s="109">
        <v>138448</v>
      </c>
      <c r="FC17" s="109">
        <v>138850</v>
      </c>
      <c r="FD17" s="109">
        <v>145709</v>
      </c>
      <c r="FE17" s="109">
        <v>141854</v>
      </c>
      <c r="FF17" s="109">
        <v>134999</v>
      </c>
      <c r="FG17" s="109">
        <v>137987</v>
      </c>
      <c r="FH17" s="109">
        <v>138907</v>
      </c>
      <c r="FI17" s="109">
        <v>141639</v>
      </c>
      <c r="FJ17" s="109">
        <v>144788</v>
      </c>
      <c r="FK17" s="109">
        <v>136369</v>
      </c>
      <c r="FL17" s="109">
        <v>138001</v>
      </c>
      <c r="FM17" s="109">
        <v>143694</v>
      </c>
      <c r="FN17" s="109">
        <v>141174</v>
      </c>
    </row>
    <row r="18" spans="1:170" x14ac:dyDescent="0.3">
      <c r="A18" s="33" t="s">
        <v>25</v>
      </c>
      <c r="B18" s="143">
        <v>0</v>
      </c>
      <c r="C18" s="143">
        <v>0</v>
      </c>
      <c r="D18" s="143">
        <v>0</v>
      </c>
      <c r="E18" s="143">
        <v>0</v>
      </c>
      <c r="F18" s="49">
        <f t="shared" si="2"/>
        <v>0</v>
      </c>
      <c r="G18" s="143">
        <v>0</v>
      </c>
      <c r="H18" s="143">
        <f>24945+295.771376</f>
        <v>25240.771376000001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33">
        <f t="shared" si="1"/>
        <v>25240.771376000001</v>
      </c>
      <c r="O18" s="33">
        <v>0</v>
      </c>
      <c r="P18" s="33">
        <f t="shared" si="0"/>
        <v>25240.771376000001</v>
      </c>
      <c r="Q18" s="33">
        <v>0</v>
      </c>
      <c r="R18" s="144">
        <v>25241</v>
      </c>
      <c r="S18" s="145">
        <v>22986</v>
      </c>
      <c r="T18" s="145">
        <v>6251</v>
      </c>
      <c r="U18" s="145">
        <v>0</v>
      </c>
      <c r="V18" s="145">
        <v>10000</v>
      </c>
      <c r="W18" s="145">
        <v>49578</v>
      </c>
      <c r="X18" s="145">
        <v>3020</v>
      </c>
      <c r="Y18" s="145" t="s">
        <v>65</v>
      </c>
      <c r="Z18" s="142" t="s">
        <v>65</v>
      </c>
      <c r="AA18" s="149">
        <v>10004</v>
      </c>
      <c r="AB18" s="149" t="s">
        <v>65</v>
      </c>
      <c r="AC18" s="142">
        <v>0</v>
      </c>
      <c r="AD18" s="144">
        <v>12006</v>
      </c>
      <c r="AE18" s="145">
        <v>0</v>
      </c>
      <c r="AF18" s="142">
        <v>20752</v>
      </c>
      <c r="AG18" s="142">
        <v>17008</v>
      </c>
      <c r="AH18" s="142">
        <v>44507</v>
      </c>
      <c r="AI18" s="142">
        <v>40036</v>
      </c>
      <c r="AJ18" s="142">
        <v>0</v>
      </c>
      <c r="AK18" s="142">
        <v>0</v>
      </c>
      <c r="AL18" s="142">
        <v>0</v>
      </c>
      <c r="AM18" s="142">
        <v>0</v>
      </c>
      <c r="AN18" s="142" t="s">
        <v>65</v>
      </c>
      <c r="AO18" s="142" t="s">
        <v>65</v>
      </c>
      <c r="AP18" s="142" t="s">
        <v>65</v>
      </c>
      <c r="AQ18" s="142" t="s">
        <v>65</v>
      </c>
      <c r="AR18" s="142" t="s">
        <v>65</v>
      </c>
      <c r="AS18" s="142" t="s">
        <v>65</v>
      </c>
      <c r="AT18" s="142" t="s">
        <v>65</v>
      </c>
      <c r="AU18" s="142">
        <v>41020</v>
      </c>
      <c r="AV18" s="142">
        <v>0</v>
      </c>
      <c r="AW18" s="142" t="s">
        <v>65</v>
      </c>
      <c r="AX18" s="142" t="s">
        <v>65</v>
      </c>
      <c r="AY18" s="142" t="s">
        <v>65</v>
      </c>
      <c r="AZ18" s="142" t="s">
        <v>65</v>
      </c>
      <c r="BA18" s="142" t="s">
        <v>65</v>
      </c>
      <c r="BB18" s="112">
        <v>1</v>
      </c>
      <c r="BC18" s="142" t="s">
        <v>65</v>
      </c>
      <c r="BD18" s="142" t="s">
        <v>65</v>
      </c>
      <c r="BE18" s="142" t="s">
        <v>65</v>
      </c>
      <c r="BF18" s="111">
        <v>18256</v>
      </c>
      <c r="BG18" s="111">
        <v>19153</v>
      </c>
      <c r="BH18" s="142" t="s">
        <v>65</v>
      </c>
      <c r="BI18" s="142" t="s">
        <v>65</v>
      </c>
      <c r="BJ18" s="142" t="s">
        <v>65</v>
      </c>
      <c r="BK18" s="142" t="s">
        <v>65</v>
      </c>
      <c r="BL18" s="142" t="s">
        <v>65</v>
      </c>
      <c r="BM18" s="111">
        <v>23000</v>
      </c>
      <c r="BN18" s="111">
        <v>716</v>
      </c>
      <c r="BO18" s="111">
        <v>0</v>
      </c>
      <c r="BP18" s="111">
        <v>5881</v>
      </c>
      <c r="BQ18" s="111">
        <v>25662</v>
      </c>
      <c r="BR18" s="111">
        <v>23801</v>
      </c>
      <c r="BS18" s="111">
        <v>75965</v>
      </c>
      <c r="BT18" s="142">
        <v>10001</v>
      </c>
      <c r="BU18" s="142">
        <v>10002</v>
      </c>
      <c r="BV18" s="142">
        <v>11800</v>
      </c>
      <c r="BW18" s="142">
        <v>22000</v>
      </c>
      <c r="BX18" s="142">
        <v>6000</v>
      </c>
      <c r="BY18" s="142">
        <v>28296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19800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250</v>
      </c>
      <c r="CM18" s="142">
        <v>0</v>
      </c>
      <c r="CN18" s="142">
        <v>0</v>
      </c>
      <c r="CO18" s="142">
        <v>1000</v>
      </c>
      <c r="CP18" s="142">
        <v>5000</v>
      </c>
      <c r="CQ18" s="142">
        <v>46012</v>
      </c>
      <c r="CR18" s="142">
        <v>0</v>
      </c>
      <c r="CS18" s="142">
        <v>0</v>
      </c>
      <c r="CT18" s="142">
        <v>10400</v>
      </c>
      <c r="CU18" s="142">
        <v>4950</v>
      </c>
      <c r="CV18" s="142">
        <v>0</v>
      </c>
      <c r="CW18" s="142">
        <v>10000</v>
      </c>
      <c r="CX18" s="142" t="s">
        <v>65</v>
      </c>
      <c r="CY18" s="142" t="s">
        <v>65</v>
      </c>
      <c r="CZ18" s="142" t="s">
        <v>65</v>
      </c>
      <c r="DA18" s="142">
        <v>6401</v>
      </c>
      <c r="DB18" s="142">
        <v>7550</v>
      </c>
      <c r="DC18" s="142" t="s">
        <v>65</v>
      </c>
      <c r="DD18" s="142" t="s">
        <v>65</v>
      </c>
      <c r="DE18" s="142">
        <v>997</v>
      </c>
      <c r="DF18" s="142" t="s">
        <v>65</v>
      </c>
      <c r="DG18" s="142" t="s">
        <v>65</v>
      </c>
      <c r="DH18" s="142" t="s">
        <v>65</v>
      </c>
      <c r="DI18" s="142">
        <v>8001</v>
      </c>
      <c r="DJ18" s="142">
        <v>6560</v>
      </c>
      <c r="DK18" s="142" t="s">
        <v>65</v>
      </c>
      <c r="DL18" s="142">
        <v>190</v>
      </c>
      <c r="DM18" s="142">
        <v>203382</v>
      </c>
      <c r="DN18" s="142">
        <v>241800</v>
      </c>
      <c r="DO18" s="142">
        <v>245579</v>
      </c>
      <c r="DP18" s="142">
        <v>125141</v>
      </c>
      <c r="DQ18" s="142">
        <v>81166</v>
      </c>
      <c r="DR18" s="142">
        <v>108562</v>
      </c>
      <c r="DS18" s="142">
        <v>81276</v>
      </c>
      <c r="DT18" s="142">
        <v>97529</v>
      </c>
      <c r="DU18" s="142">
        <v>127964</v>
      </c>
      <c r="DV18" s="75">
        <v>80168</v>
      </c>
      <c r="DW18" s="75">
        <v>68730</v>
      </c>
      <c r="DX18" s="75">
        <v>50120</v>
      </c>
      <c r="DY18" s="75">
        <v>21002</v>
      </c>
      <c r="DZ18" s="75">
        <v>31301</v>
      </c>
      <c r="EA18" s="75">
        <v>2837</v>
      </c>
      <c r="EB18" s="75">
        <v>5437</v>
      </c>
      <c r="EC18" s="75">
        <v>2136</v>
      </c>
      <c r="ED18" s="75">
        <v>23500</v>
      </c>
      <c r="EE18" s="75">
        <v>44411</v>
      </c>
      <c r="EF18" s="75">
        <v>89693</v>
      </c>
      <c r="EG18" s="75">
        <v>92571</v>
      </c>
      <c r="EH18" s="75">
        <v>45101</v>
      </c>
      <c r="EI18" s="75">
        <v>20004</v>
      </c>
      <c r="EJ18" s="75">
        <v>90027</v>
      </c>
      <c r="EK18" s="75">
        <v>121034</v>
      </c>
      <c r="EL18" s="75">
        <v>45817</v>
      </c>
      <c r="EM18" s="75">
        <v>70430</v>
      </c>
      <c r="EN18" s="75">
        <v>2125</v>
      </c>
      <c r="EO18" s="75">
        <v>52150</v>
      </c>
      <c r="EP18" s="75">
        <v>38002</v>
      </c>
      <c r="EQ18" s="75">
        <v>108402</v>
      </c>
      <c r="ER18" s="75">
        <v>150344</v>
      </c>
      <c r="ES18" s="75">
        <v>124702</v>
      </c>
      <c r="ET18" s="75">
        <v>15895</v>
      </c>
      <c r="EU18" s="75">
        <v>62000</v>
      </c>
      <c r="EV18" s="75">
        <v>69088</v>
      </c>
      <c r="EW18" s="75">
        <v>65350</v>
      </c>
      <c r="EX18" s="75">
        <v>35611</v>
      </c>
      <c r="EY18" s="75">
        <v>91000</v>
      </c>
      <c r="EZ18" s="75">
        <v>48478</v>
      </c>
      <c r="FA18" s="75">
        <v>44000</v>
      </c>
      <c r="FB18" s="75">
        <v>39704</v>
      </c>
      <c r="FC18" s="75">
        <v>29154</v>
      </c>
      <c r="FD18" s="75">
        <v>28101</v>
      </c>
      <c r="FE18" s="75">
        <v>20000</v>
      </c>
      <c r="FF18" s="75">
        <v>2803</v>
      </c>
      <c r="FG18" s="75">
        <v>0</v>
      </c>
      <c r="FH18" s="70">
        <v>8703</v>
      </c>
      <c r="FI18" s="75">
        <v>0</v>
      </c>
      <c r="FJ18" s="75">
        <v>0</v>
      </c>
      <c r="FK18" s="75">
        <v>0</v>
      </c>
      <c r="FL18" s="75">
        <v>500</v>
      </c>
      <c r="FM18" s="75">
        <v>0</v>
      </c>
      <c r="FN18" s="75">
        <v>0</v>
      </c>
    </row>
    <row r="19" spans="1:170" x14ac:dyDescent="0.3">
      <c r="A19" s="22" t="s">
        <v>26</v>
      </c>
      <c r="B19" s="27">
        <v>0</v>
      </c>
      <c r="C19" s="27">
        <v>0</v>
      </c>
      <c r="D19" s="27">
        <f>0.854683+3.345951+0.544343+42.409617+3718.701256+2.77775+93.782712+0.99029</f>
        <v>3863.4066020000005</v>
      </c>
      <c r="E19" s="27">
        <v>0</v>
      </c>
      <c r="F19" s="28">
        <f t="shared" si="2"/>
        <v>3863.4066020000005</v>
      </c>
      <c r="G19" s="27">
        <v>0</v>
      </c>
      <c r="H19" s="27">
        <f>3.143346+491.628438-0.286766</f>
        <v>494.48501800000003</v>
      </c>
      <c r="I19" s="27">
        <v>0</v>
      </c>
      <c r="J19" s="27">
        <v>0</v>
      </c>
      <c r="K19" s="27">
        <f>0.271212+142+4.035+8.093313+0.04146+0.447397+0.24+2539.344682</f>
        <v>2694.4730639999998</v>
      </c>
      <c r="L19" s="27">
        <v>0</v>
      </c>
      <c r="M19" s="27">
        <v>0</v>
      </c>
      <c r="N19" s="22">
        <f t="shared" si="1"/>
        <v>3188.9580819999996</v>
      </c>
      <c r="O19" s="22">
        <v>0</v>
      </c>
      <c r="P19" s="22">
        <f t="shared" si="0"/>
        <v>7052.3646840000001</v>
      </c>
      <c r="Q19" s="22">
        <v>0</v>
      </c>
      <c r="R19" s="23">
        <v>7052</v>
      </c>
      <c r="S19" s="53">
        <v>7180</v>
      </c>
      <c r="T19" s="53">
        <v>15445</v>
      </c>
      <c r="U19" s="53">
        <v>7707</v>
      </c>
      <c r="V19" s="53">
        <v>4493</v>
      </c>
      <c r="W19" s="53">
        <v>6663</v>
      </c>
      <c r="X19" s="53">
        <v>3506</v>
      </c>
      <c r="Y19" s="53">
        <v>3666</v>
      </c>
      <c r="Z19" s="53">
        <v>3775</v>
      </c>
      <c r="AA19" s="89">
        <v>5897</v>
      </c>
      <c r="AB19" s="89">
        <v>4499</v>
      </c>
      <c r="AC19" s="53">
        <v>5987</v>
      </c>
      <c r="AD19" s="23">
        <v>6460</v>
      </c>
      <c r="AE19" s="53">
        <v>7247</v>
      </c>
      <c r="AF19" s="53">
        <v>5501</v>
      </c>
      <c r="AG19" s="53">
        <v>3992</v>
      </c>
      <c r="AH19" s="53">
        <v>5289</v>
      </c>
      <c r="AI19" s="53">
        <v>4716</v>
      </c>
      <c r="AJ19" s="53">
        <v>6736</v>
      </c>
      <c r="AK19" s="53">
        <v>10829</v>
      </c>
      <c r="AL19" s="53">
        <v>5525</v>
      </c>
      <c r="AM19" s="53">
        <v>5850</v>
      </c>
      <c r="AN19" s="53">
        <v>5024</v>
      </c>
      <c r="AO19" s="53">
        <v>5093</v>
      </c>
      <c r="AP19" s="53">
        <v>5613</v>
      </c>
      <c r="AQ19" s="53">
        <v>6756</v>
      </c>
      <c r="AR19" s="53">
        <v>6206</v>
      </c>
      <c r="AS19" s="53">
        <v>3579</v>
      </c>
      <c r="AT19" s="53">
        <v>4128</v>
      </c>
      <c r="AU19" s="53">
        <v>4702</v>
      </c>
      <c r="AV19" s="53">
        <v>4022</v>
      </c>
      <c r="AW19" s="53">
        <v>3155</v>
      </c>
      <c r="AX19" s="53">
        <v>3931</v>
      </c>
      <c r="AY19" s="53">
        <v>4671</v>
      </c>
      <c r="AZ19" s="53">
        <v>3479</v>
      </c>
      <c r="BA19" s="53">
        <v>4240</v>
      </c>
      <c r="BB19" s="110">
        <v>4256</v>
      </c>
      <c r="BC19" s="109">
        <v>9970</v>
      </c>
      <c r="BD19" s="109">
        <v>6147</v>
      </c>
      <c r="BE19" s="109">
        <v>7509</v>
      </c>
      <c r="BF19" s="109">
        <v>2680</v>
      </c>
      <c r="BG19" s="109">
        <v>2428</v>
      </c>
      <c r="BH19" s="109">
        <v>2652</v>
      </c>
      <c r="BI19" s="109">
        <v>2945</v>
      </c>
      <c r="BJ19" s="109">
        <v>3311</v>
      </c>
      <c r="BK19" s="109">
        <v>3623</v>
      </c>
      <c r="BL19" s="109">
        <v>3838</v>
      </c>
      <c r="BM19" s="109">
        <v>4193</v>
      </c>
      <c r="BN19" s="109">
        <v>5474</v>
      </c>
      <c r="BO19" s="109">
        <v>5337</v>
      </c>
      <c r="BP19" s="109">
        <v>6273</v>
      </c>
      <c r="BQ19" s="109">
        <v>2108</v>
      </c>
      <c r="BR19" s="109">
        <v>2690</v>
      </c>
      <c r="BS19" s="109">
        <v>2652</v>
      </c>
      <c r="BT19" s="109">
        <v>4926</v>
      </c>
      <c r="BU19" s="109">
        <v>4115</v>
      </c>
      <c r="BV19" s="109">
        <v>3743</v>
      </c>
      <c r="BW19" s="109">
        <v>4456</v>
      </c>
      <c r="BX19" s="109">
        <v>4284</v>
      </c>
      <c r="BY19" s="109">
        <v>4647</v>
      </c>
      <c r="BZ19" s="109">
        <v>6263</v>
      </c>
      <c r="CA19" s="109">
        <v>5198</v>
      </c>
      <c r="CB19" s="109">
        <v>5224</v>
      </c>
      <c r="CC19" s="109">
        <v>5725</v>
      </c>
      <c r="CD19" s="109">
        <v>2523</v>
      </c>
      <c r="CE19" s="109">
        <v>2948</v>
      </c>
      <c r="CF19" s="109">
        <v>3327</v>
      </c>
      <c r="CG19" s="109">
        <v>3484</v>
      </c>
      <c r="CH19" s="109">
        <v>3782</v>
      </c>
      <c r="CI19" s="109">
        <v>4168</v>
      </c>
      <c r="CJ19" s="109">
        <v>4534</v>
      </c>
      <c r="CK19" s="109">
        <v>5117</v>
      </c>
      <c r="CL19" s="109">
        <v>5707</v>
      </c>
      <c r="CM19" s="109">
        <v>6035</v>
      </c>
      <c r="CN19" s="109">
        <v>6264</v>
      </c>
      <c r="CO19" s="109">
        <v>6655</v>
      </c>
      <c r="CP19" s="109">
        <v>2480</v>
      </c>
      <c r="CQ19" s="109">
        <v>2885</v>
      </c>
      <c r="CR19" s="131">
        <v>3084</v>
      </c>
      <c r="CS19" s="131">
        <v>3330</v>
      </c>
      <c r="CT19" s="131">
        <v>3749</v>
      </c>
      <c r="CU19" s="131">
        <v>4130</v>
      </c>
      <c r="CV19" s="131">
        <v>4378</v>
      </c>
      <c r="CW19" s="131">
        <v>4646</v>
      </c>
      <c r="CX19" s="131">
        <v>5030</v>
      </c>
      <c r="CY19" s="131">
        <v>5325</v>
      </c>
      <c r="CZ19" s="131">
        <v>5799</v>
      </c>
      <c r="DA19" s="131">
        <v>1700</v>
      </c>
      <c r="DB19" s="131">
        <v>1981</v>
      </c>
      <c r="DC19" s="131">
        <v>2257</v>
      </c>
      <c r="DD19" s="131">
        <v>2614</v>
      </c>
      <c r="DE19" s="131">
        <v>3016</v>
      </c>
      <c r="DF19" s="131">
        <v>3626</v>
      </c>
      <c r="DG19" s="131">
        <v>3997</v>
      </c>
      <c r="DH19" s="131">
        <v>4255</v>
      </c>
      <c r="DI19" s="131">
        <v>4617</v>
      </c>
      <c r="DJ19" s="131">
        <v>4804</v>
      </c>
      <c r="DK19" s="131">
        <v>5536</v>
      </c>
      <c r="DL19" s="131">
        <v>6135</v>
      </c>
      <c r="DM19" s="131">
        <v>4133</v>
      </c>
      <c r="DN19" s="131">
        <v>4700</v>
      </c>
      <c r="DO19" s="131">
        <v>5038</v>
      </c>
      <c r="DP19" s="131">
        <v>5406</v>
      </c>
      <c r="DQ19" s="131">
        <v>5960</v>
      </c>
      <c r="DR19" s="131">
        <v>7312</v>
      </c>
      <c r="DS19" s="131">
        <v>6813</v>
      </c>
      <c r="DT19" s="131">
        <v>5510</v>
      </c>
      <c r="DU19" s="131">
        <v>5597</v>
      </c>
      <c r="DV19" s="131">
        <v>5683</v>
      </c>
      <c r="DW19" s="131">
        <v>7741</v>
      </c>
      <c r="DX19" s="131">
        <v>7964</v>
      </c>
      <c r="DY19" s="131">
        <v>3913</v>
      </c>
      <c r="DZ19" s="131">
        <v>3746</v>
      </c>
      <c r="EA19" s="131">
        <v>2674</v>
      </c>
      <c r="EB19" s="131">
        <v>3835</v>
      </c>
      <c r="EC19" s="131">
        <v>4654</v>
      </c>
      <c r="ED19" s="131">
        <v>5112</v>
      </c>
      <c r="EE19" s="131">
        <v>4646</v>
      </c>
      <c r="EF19" s="131">
        <v>4468</v>
      </c>
      <c r="EG19" s="131">
        <v>4934</v>
      </c>
      <c r="EH19" s="131">
        <v>377</v>
      </c>
      <c r="EI19" s="131">
        <v>608</v>
      </c>
      <c r="EJ19" s="131">
        <v>1005</v>
      </c>
      <c r="EK19" s="131">
        <v>1980</v>
      </c>
      <c r="EL19" s="131">
        <v>2346</v>
      </c>
      <c r="EM19" s="131">
        <v>2827</v>
      </c>
      <c r="EN19" s="131">
        <v>441</v>
      </c>
      <c r="EO19" s="131">
        <v>737</v>
      </c>
      <c r="EP19" s="131">
        <v>1312</v>
      </c>
      <c r="EQ19" s="131">
        <v>2057</v>
      </c>
      <c r="ER19" s="131">
        <v>2200</v>
      </c>
      <c r="ES19" s="131">
        <v>2379</v>
      </c>
      <c r="ET19" s="131">
        <v>529</v>
      </c>
      <c r="EU19" s="131">
        <v>1094</v>
      </c>
      <c r="EV19" s="131">
        <v>1658</v>
      </c>
      <c r="EW19" s="131">
        <v>2506</v>
      </c>
      <c r="EX19" s="131">
        <v>2956</v>
      </c>
      <c r="EY19" s="131">
        <v>3773</v>
      </c>
      <c r="EZ19" s="131">
        <v>576</v>
      </c>
      <c r="FA19" s="131">
        <v>721</v>
      </c>
      <c r="FB19" s="131">
        <v>1626</v>
      </c>
      <c r="FC19" s="131">
        <v>2274</v>
      </c>
      <c r="FD19" s="131">
        <v>2739</v>
      </c>
      <c r="FE19" s="131">
        <v>3148</v>
      </c>
      <c r="FF19" s="131">
        <v>671</v>
      </c>
      <c r="FG19" s="131">
        <v>1695</v>
      </c>
      <c r="FH19" s="131">
        <v>2437</v>
      </c>
      <c r="FI19" s="131">
        <v>3184</v>
      </c>
      <c r="FJ19" s="131">
        <v>3868</v>
      </c>
      <c r="FK19" s="131">
        <v>4553</v>
      </c>
      <c r="FL19" s="131">
        <v>755</v>
      </c>
      <c r="FM19" s="131">
        <v>1011</v>
      </c>
      <c r="FN19" s="131">
        <v>1400</v>
      </c>
    </row>
    <row r="20" spans="1:170" x14ac:dyDescent="0.3">
      <c r="A20" s="49" t="s">
        <v>27</v>
      </c>
      <c r="B20" s="150">
        <f>SUM(B8:B19)</f>
        <v>291221.04339100001</v>
      </c>
      <c r="C20" s="150">
        <f>SUM(C8:C19)</f>
        <v>0</v>
      </c>
      <c r="D20" s="150">
        <f>SUM(D8:D19)</f>
        <v>8855.0502240000005</v>
      </c>
      <c r="E20" s="150">
        <f>SUM(E8:E19)</f>
        <v>0</v>
      </c>
      <c r="F20" s="49">
        <f t="shared" si="2"/>
        <v>300076.09361500002</v>
      </c>
      <c r="G20" s="150">
        <f t="shared" ref="G20:M20" si="3">SUM(G8:G19)</f>
        <v>0</v>
      </c>
      <c r="H20" s="150">
        <f t="shared" si="3"/>
        <v>25735.256394</v>
      </c>
      <c r="I20" s="150">
        <f t="shared" si="3"/>
        <v>0</v>
      </c>
      <c r="J20" s="150">
        <f t="shared" si="3"/>
        <v>0</v>
      </c>
      <c r="K20" s="150">
        <f t="shared" si="3"/>
        <v>2733.5349539999997</v>
      </c>
      <c r="L20" s="150">
        <f t="shared" si="3"/>
        <v>0</v>
      </c>
      <c r="M20" s="150">
        <f t="shared" si="3"/>
        <v>0</v>
      </c>
      <c r="N20" s="49">
        <f t="shared" si="1"/>
        <v>28468.791347999999</v>
      </c>
      <c r="O20" s="49">
        <f>SUM(O8:O19)</f>
        <v>0</v>
      </c>
      <c r="P20" s="49">
        <f t="shared" si="0"/>
        <v>328544.88496300002</v>
      </c>
      <c r="Q20" s="49">
        <f t="shared" ref="Q20:V20" si="4">SUM(Q8:Q19)</f>
        <v>12365.801933000006</v>
      </c>
      <c r="R20" s="151">
        <f t="shared" si="4"/>
        <v>340910</v>
      </c>
      <c r="S20" s="152">
        <f t="shared" si="4"/>
        <v>349328</v>
      </c>
      <c r="T20" s="152">
        <f t="shared" si="4"/>
        <v>330401</v>
      </c>
      <c r="U20" s="152">
        <f t="shared" si="4"/>
        <v>338174</v>
      </c>
      <c r="V20" s="152">
        <f t="shared" si="4"/>
        <v>365770</v>
      </c>
      <c r="W20" s="152">
        <v>408100</v>
      </c>
      <c r="X20" s="152">
        <v>382324</v>
      </c>
      <c r="Y20" s="152">
        <v>352929</v>
      </c>
      <c r="Z20" s="152">
        <v>333449</v>
      </c>
      <c r="AA20" s="153">
        <v>349982</v>
      </c>
      <c r="AB20" s="153">
        <v>332007</v>
      </c>
      <c r="AC20" s="152">
        <v>335757</v>
      </c>
      <c r="AD20" s="151">
        <v>321202</v>
      </c>
      <c r="AE20" s="152">
        <v>318912</v>
      </c>
      <c r="AF20" s="152">
        <v>357802</v>
      </c>
      <c r="AG20" s="152">
        <v>394970</v>
      </c>
      <c r="AH20" s="152">
        <v>395100</v>
      </c>
      <c r="AI20" s="154">
        <v>400672</v>
      </c>
      <c r="AJ20" s="152">
        <v>382075</v>
      </c>
      <c r="AK20" s="152">
        <v>373981</v>
      </c>
      <c r="AL20" s="152">
        <v>375836</v>
      </c>
      <c r="AM20" s="152">
        <v>396130</v>
      </c>
      <c r="AN20" s="152">
        <v>376703</v>
      </c>
      <c r="AO20" s="152">
        <v>389866</v>
      </c>
      <c r="AP20" s="152">
        <v>377564</v>
      </c>
      <c r="AQ20" s="152">
        <v>399068</v>
      </c>
      <c r="AR20" s="152">
        <v>393596</v>
      </c>
      <c r="AS20" s="152">
        <v>400436</v>
      </c>
      <c r="AT20" s="152">
        <v>404890</v>
      </c>
      <c r="AU20" s="152">
        <v>444006</v>
      </c>
      <c r="AV20" s="152">
        <v>423258</v>
      </c>
      <c r="AW20" s="152">
        <v>426642</v>
      </c>
      <c r="AX20" s="152">
        <v>412761</v>
      </c>
      <c r="AY20" s="152">
        <v>457245</v>
      </c>
      <c r="AZ20" s="152">
        <v>476436</v>
      </c>
      <c r="BA20" s="152">
        <v>491735</v>
      </c>
      <c r="BB20" s="114">
        <v>511503</v>
      </c>
      <c r="BC20" s="114">
        <v>546376</v>
      </c>
      <c r="BD20" s="114">
        <v>596650</v>
      </c>
      <c r="BE20" s="114">
        <v>559987</v>
      </c>
      <c r="BF20" s="114">
        <v>578591</v>
      </c>
      <c r="BG20" s="114">
        <v>570703</v>
      </c>
      <c r="BH20" s="122">
        <v>545352</v>
      </c>
      <c r="BI20" s="122">
        <v>556596</v>
      </c>
      <c r="BJ20" s="122">
        <v>562199</v>
      </c>
      <c r="BK20" s="122">
        <v>552585</v>
      </c>
      <c r="BL20" s="122">
        <v>556583</v>
      </c>
      <c r="BM20" s="122">
        <v>573039</v>
      </c>
      <c r="BN20" s="122">
        <v>539469</v>
      </c>
      <c r="BO20" s="122">
        <v>553000</v>
      </c>
      <c r="BP20" s="122">
        <v>577148</v>
      </c>
      <c r="BQ20" s="122">
        <v>598914</v>
      </c>
      <c r="BR20" s="122">
        <v>579078</v>
      </c>
      <c r="BS20" s="122">
        <v>651179</v>
      </c>
      <c r="BT20" s="122">
        <v>584625</v>
      </c>
      <c r="BU20" s="122">
        <v>596314</v>
      </c>
      <c r="BV20" s="122">
        <v>589283</v>
      </c>
      <c r="BW20" s="122">
        <v>577440</v>
      </c>
      <c r="BX20" s="122">
        <v>572848</v>
      </c>
      <c r="BY20" s="122">
        <v>600276</v>
      </c>
      <c r="BZ20" s="122">
        <v>572048</v>
      </c>
      <c r="CA20" s="122">
        <v>560672</v>
      </c>
      <c r="CB20" s="122">
        <v>565632</v>
      </c>
      <c r="CC20" s="122">
        <v>612162</v>
      </c>
      <c r="CD20" s="122">
        <v>612476</v>
      </c>
      <c r="CE20" s="122">
        <v>618673</v>
      </c>
      <c r="CF20" s="122">
        <v>591670</v>
      </c>
      <c r="CG20" s="122">
        <v>562617</v>
      </c>
      <c r="CH20" s="122">
        <v>551703</v>
      </c>
      <c r="CI20" s="122">
        <v>569171</v>
      </c>
      <c r="CJ20" s="122">
        <v>583429</v>
      </c>
      <c r="CK20" s="122">
        <v>599597</v>
      </c>
      <c r="CL20" s="122">
        <v>593406</v>
      </c>
      <c r="CM20" s="122">
        <v>584105</v>
      </c>
      <c r="CN20" s="122">
        <v>584015</v>
      </c>
      <c r="CO20" s="122">
        <v>574683</v>
      </c>
      <c r="CP20" s="122">
        <v>594499</v>
      </c>
      <c r="CQ20" s="122">
        <v>643578</v>
      </c>
      <c r="CR20" s="122">
        <v>586733</v>
      </c>
      <c r="CS20" s="122">
        <v>587879</v>
      </c>
      <c r="CT20" s="122">
        <v>612931</v>
      </c>
      <c r="CU20" s="122">
        <v>603645</v>
      </c>
      <c r="CV20" s="122">
        <v>585367</v>
      </c>
      <c r="CW20" s="122">
        <v>629969</v>
      </c>
      <c r="CX20" s="122">
        <v>597133</v>
      </c>
      <c r="CY20" s="122">
        <v>600587</v>
      </c>
      <c r="CZ20" s="122">
        <v>616330</v>
      </c>
      <c r="DA20" s="122">
        <v>634533</v>
      </c>
      <c r="DB20" s="122">
        <v>646285</v>
      </c>
      <c r="DC20" s="122">
        <v>638923</v>
      </c>
      <c r="DD20" s="122">
        <v>637014</v>
      </c>
      <c r="DE20" s="122">
        <v>639585</v>
      </c>
      <c r="DF20" s="122">
        <v>665614</v>
      </c>
      <c r="DG20" s="122">
        <v>667989</v>
      </c>
      <c r="DH20" s="122">
        <v>674650</v>
      </c>
      <c r="DI20" s="122">
        <v>681778</v>
      </c>
      <c r="DJ20" s="122">
        <v>640482</v>
      </c>
      <c r="DK20" s="122">
        <v>672393</v>
      </c>
      <c r="DL20" s="122">
        <v>682121</v>
      </c>
      <c r="DM20" s="122">
        <v>1013261</v>
      </c>
      <c r="DN20" s="122">
        <v>1092825</v>
      </c>
      <c r="DO20" s="122">
        <v>1067544</v>
      </c>
      <c r="DP20" s="122">
        <v>939255</v>
      </c>
      <c r="DQ20" s="122">
        <v>815205</v>
      </c>
      <c r="DR20" s="122">
        <v>826598</v>
      </c>
      <c r="DS20" s="122">
        <v>829261</v>
      </c>
      <c r="DT20" s="122">
        <v>848140</v>
      </c>
      <c r="DU20" s="122">
        <v>833641</v>
      </c>
      <c r="DV20" s="122">
        <v>768728</v>
      </c>
      <c r="DW20" s="122">
        <v>784477</v>
      </c>
      <c r="DX20" s="122">
        <v>770758</v>
      </c>
      <c r="DY20" s="122">
        <v>717613</v>
      </c>
      <c r="DZ20" s="122">
        <v>744548</v>
      </c>
      <c r="EA20" s="122">
        <v>728626</v>
      </c>
      <c r="EB20" s="122">
        <v>745377</v>
      </c>
      <c r="EC20" s="122">
        <v>769638</v>
      </c>
      <c r="ED20" s="122">
        <v>831595</v>
      </c>
      <c r="EE20" s="122">
        <v>839090</v>
      </c>
      <c r="EF20" s="122">
        <v>851522</v>
      </c>
      <c r="EG20" s="122">
        <v>897234</v>
      </c>
      <c r="EH20" s="122">
        <v>829625</v>
      </c>
      <c r="EI20" s="122">
        <v>818522</v>
      </c>
      <c r="EJ20" s="122">
        <v>910267</v>
      </c>
      <c r="EK20" s="122">
        <v>863925</v>
      </c>
      <c r="EL20" s="122">
        <v>815923</v>
      </c>
      <c r="EM20" s="122">
        <v>880200</v>
      </c>
      <c r="EN20" s="122">
        <f t="shared" ref="EN20:ER20" si="5">SUM(EN8:EN19)</f>
        <v>818445</v>
      </c>
      <c r="EO20" s="122">
        <f t="shared" si="5"/>
        <v>863552</v>
      </c>
      <c r="EP20" s="122">
        <f t="shared" si="5"/>
        <v>841901</v>
      </c>
      <c r="EQ20" s="122">
        <f t="shared" si="5"/>
        <v>1007080</v>
      </c>
      <c r="ER20" s="122">
        <f t="shared" si="5"/>
        <v>1019112</v>
      </c>
      <c r="ES20" s="122">
        <v>972406</v>
      </c>
      <c r="ET20" s="122">
        <f t="shared" ref="ET20:EY20" si="6">SUM(ET8:ET19)</f>
        <v>768624</v>
      </c>
      <c r="EU20" s="122">
        <f t="shared" si="6"/>
        <v>874733</v>
      </c>
      <c r="EV20" s="122">
        <f t="shared" si="6"/>
        <v>907871</v>
      </c>
      <c r="EW20" s="122">
        <f t="shared" si="6"/>
        <v>943136</v>
      </c>
      <c r="EX20" s="122">
        <f t="shared" si="6"/>
        <v>940312</v>
      </c>
      <c r="EY20" s="122">
        <f t="shared" si="6"/>
        <v>1024649</v>
      </c>
      <c r="EZ20" s="122">
        <v>956073</v>
      </c>
      <c r="FA20" s="122">
        <f t="shared" ref="FA20:FG20" si="7">SUM(FA8:FA19)</f>
        <v>908212</v>
      </c>
      <c r="FB20" s="122">
        <f t="shared" si="7"/>
        <v>937387</v>
      </c>
      <c r="FC20" s="122">
        <f t="shared" si="7"/>
        <v>918894</v>
      </c>
      <c r="FD20" s="122">
        <f t="shared" si="7"/>
        <v>951722</v>
      </c>
      <c r="FE20" s="122">
        <f t="shared" si="7"/>
        <v>912009</v>
      </c>
      <c r="FF20" s="122">
        <f t="shared" si="7"/>
        <v>870064</v>
      </c>
      <c r="FG20" s="122">
        <f t="shared" si="7"/>
        <v>889769</v>
      </c>
      <c r="FH20" s="122">
        <f t="shared" ref="FH20:FN20" si="8">SUM(FH8:FH19)</f>
        <v>923569</v>
      </c>
      <c r="FI20" s="122">
        <f t="shared" si="8"/>
        <v>950473</v>
      </c>
      <c r="FJ20" s="122">
        <f t="shared" si="8"/>
        <v>952786</v>
      </c>
      <c r="FK20" s="122">
        <f t="shared" si="8"/>
        <v>927356</v>
      </c>
      <c r="FL20" s="122">
        <f t="shared" si="8"/>
        <v>940187</v>
      </c>
      <c r="FM20" s="122">
        <f t="shared" si="8"/>
        <v>1009004</v>
      </c>
      <c r="FN20" s="122">
        <f t="shared" si="8"/>
        <v>981688</v>
      </c>
    </row>
    <row r="21" spans="1:170" x14ac:dyDescent="0.3">
      <c r="A21" s="15"/>
      <c r="B21" s="13"/>
      <c r="C21" s="13"/>
      <c r="D21" s="13"/>
      <c r="E21" s="13"/>
      <c r="F21" s="31"/>
      <c r="G21" s="13"/>
      <c r="H21" s="13"/>
      <c r="I21" s="13"/>
      <c r="J21" s="13"/>
      <c r="K21" s="13"/>
      <c r="L21" s="13"/>
      <c r="M21" s="32"/>
      <c r="N21" s="33">
        <f t="shared" si="1"/>
        <v>0</v>
      </c>
      <c r="O21" s="15"/>
      <c r="P21" s="15"/>
      <c r="Q21" s="15"/>
      <c r="R21" s="16"/>
      <c r="S21" s="52"/>
      <c r="T21" s="52"/>
      <c r="U21" s="52"/>
      <c r="V21" s="52"/>
      <c r="W21" s="52"/>
      <c r="X21" s="52"/>
      <c r="Y21" s="52"/>
      <c r="Z21" s="52"/>
      <c r="AA21" s="88"/>
      <c r="AB21" s="88"/>
      <c r="AC21" s="52"/>
      <c r="AD21" s="16"/>
      <c r="AE21" s="52"/>
      <c r="AF21" s="52"/>
      <c r="AG21" s="52"/>
      <c r="AH21" s="52"/>
      <c r="AI21" s="48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115"/>
      <c r="BC21" s="70"/>
      <c r="BD21" s="70"/>
      <c r="BE21" s="70"/>
      <c r="BF21" s="70"/>
      <c r="BG21" s="70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</row>
    <row r="22" spans="1:170" x14ac:dyDescent="0.3">
      <c r="A22" s="26" t="s">
        <v>199</v>
      </c>
      <c r="B22" s="29">
        <v>0</v>
      </c>
      <c r="C22" s="29">
        <v>0</v>
      </c>
      <c r="D22" s="29">
        <v>0</v>
      </c>
      <c r="E22" s="29">
        <v>0</v>
      </c>
      <c r="F22" s="26">
        <f t="shared" si="2"/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6">
        <f t="shared" si="1"/>
        <v>0</v>
      </c>
      <c r="O22" s="26">
        <v>3309033.1395700001</v>
      </c>
      <c r="P22" s="26">
        <f>+F22+N22+O22</f>
        <v>3309033.1395700001</v>
      </c>
      <c r="Q22" s="26">
        <v>0</v>
      </c>
      <c r="R22" s="30">
        <v>3309033</v>
      </c>
      <c r="S22" s="55">
        <v>3417877</v>
      </c>
      <c r="T22" s="55">
        <v>3391023</v>
      </c>
      <c r="U22" s="55">
        <v>3495862</v>
      </c>
      <c r="V22" s="55">
        <v>3510048</v>
      </c>
      <c r="W22" s="55">
        <v>3503830</v>
      </c>
      <c r="X22" s="55">
        <v>3559939</v>
      </c>
      <c r="Y22" s="55">
        <v>3664702</v>
      </c>
      <c r="Z22" s="55">
        <v>3640949</v>
      </c>
      <c r="AA22" s="91">
        <v>3721933</v>
      </c>
      <c r="AB22" s="91">
        <v>3753068</v>
      </c>
      <c r="AC22" s="55">
        <v>3785393</v>
      </c>
      <c r="AD22" s="30">
        <v>3813576</v>
      </c>
      <c r="AE22" s="55">
        <v>3893772</v>
      </c>
      <c r="AF22" s="55">
        <v>4053982</v>
      </c>
      <c r="AG22" s="55">
        <v>4181074</v>
      </c>
      <c r="AH22" s="55">
        <v>4267265</v>
      </c>
      <c r="AI22" s="48">
        <v>4340569</v>
      </c>
      <c r="AJ22" s="55">
        <v>4395257</v>
      </c>
      <c r="AK22" s="55">
        <v>4445007</v>
      </c>
      <c r="AL22" s="55">
        <v>4559626</v>
      </c>
      <c r="AM22" s="55">
        <v>4712304</v>
      </c>
      <c r="AN22" s="55">
        <v>4816629</v>
      </c>
      <c r="AO22" s="55">
        <v>4999852</v>
      </c>
      <c r="AP22" s="55">
        <v>5034846</v>
      </c>
      <c r="AQ22" s="55">
        <v>5118676</v>
      </c>
      <c r="AR22" s="55">
        <v>5086865</v>
      </c>
      <c r="AS22" s="55">
        <v>5108760</v>
      </c>
      <c r="AT22" s="55">
        <v>5148307</v>
      </c>
      <c r="AU22" s="55">
        <v>5252605</v>
      </c>
      <c r="AV22" s="55">
        <v>5476486</v>
      </c>
      <c r="AW22" s="55">
        <v>5538216</v>
      </c>
      <c r="AX22" s="55">
        <v>5506116</v>
      </c>
      <c r="AY22" s="55">
        <v>5532166</v>
      </c>
      <c r="AZ22" s="55">
        <v>5821475</v>
      </c>
      <c r="BA22" s="55">
        <v>6104820</v>
      </c>
      <c r="BB22" s="115">
        <v>6427537</v>
      </c>
      <c r="BC22" s="115">
        <v>6598763</v>
      </c>
      <c r="BD22" s="115">
        <v>6715209</v>
      </c>
      <c r="BE22" s="115">
        <v>7011157</v>
      </c>
      <c r="BF22" s="115">
        <v>6741087</v>
      </c>
      <c r="BG22" s="115">
        <v>6942596</v>
      </c>
      <c r="BH22" s="115">
        <v>6895735</v>
      </c>
      <c r="BI22" s="115">
        <v>7155940</v>
      </c>
      <c r="BJ22" s="115">
        <v>7056708</v>
      </c>
      <c r="BK22" s="115">
        <v>7016119</v>
      </c>
      <c r="BL22" s="115">
        <v>7293118</v>
      </c>
      <c r="BM22" s="115">
        <v>7395816</v>
      </c>
      <c r="BN22" s="115">
        <v>7471220</v>
      </c>
      <c r="BO22" s="115">
        <v>7059375</v>
      </c>
      <c r="BP22" s="115">
        <v>7046910</v>
      </c>
      <c r="BQ22" s="115">
        <v>7078231</v>
      </c>
      <c r="BR22" s="115">
        <v>6986438</v>
      </c>
      <c r="BS22" s="115">
        <v>7207266</v>
      </c>
      <c r="BT22" s="115">
        <v>7174944</v>
      </c>
      <c r="BU22" s="115">
        <v>7451206</v>
      </c>
      <c r="BV22" s="115">
        <v>7385765</v>
      </c>
      <c r="BW22" s="115">
        <v>7115550</v>
      </c>
      <c r="BX22" s="115">
        <v>7175314</v>
      </c>
      <c r="BY22" s="115">
        <v>7310431</v>
      </c>
      <c r="BZ22" s="115">
        <v>7506763</v>
      </c>
      <c r="CA22" s="115">
        <v>7319528</v>
      </c>
      <c r="CB22" s="115">
        <v>7556066</v>
      </c>
      <c r="CC22" s="115">
        <v>7866112</v>
      </c>
      <c r="CD22" s="115">
        <v>7986140</v>
      </c>
      <c r="CE22" s="115">
        <v>8028284</v>
      </c>
      <c r="CF22" s="115">
        <v>8017775</v>
      </c>
      <c r="CG22" s="115">
        <v>7744744</v>
      </c>
      <c r="CH22" s="115">
        <v>7666320</v>
      </c>
      <c r="CI22" s="115">
        <v>7948875</v>
      </c>
      <c r="CJ22" s="115">
        <v>8252574</v>
      </c>
      <c r="CK22" s="115">
        <v>8480821</v>
      </c>
      <c r="CL22" s="115">
        <v>8483727</v>
      </c>
      <c r="CM22" s="115">
        <v>8277072</v>
      </c>
      <c r="CN22" s="115">
        <v>8212999</v>
      </c>
      <c r="CO22" s="115">
        <v>8123128</v>
      </c>
      <c r="CP22" s="115">
        <v>8306393</v>
      </c>
      <c r="CQ22" s="115">
        <v>8428443</v>
      </c>
      <c r="CR22" s="115">
        <v>8334763</v>
      </c>
      <c r="CS22" s="115">
        <v>8476908</v>
      </c>
      <c r="CT22" s="115">
        <v>8704174</v>
      </c>
      <c r="CU22" s="115">
        <v>8473934</v>
      </c>
      <c r="CV22" s="115">
        <v>8232018</v>
      </c>
      <c r="CW22" s="115">
        <v>8516516</v>
      </c>
      <c r="CX22" s="115">
        <v>8251401</v>
      </c>
      <c r="CY22" s="115">
        <v>8502906</v>
      </c>
      <c r="CZ22" s="115">
        <v>8779467</v>
      </c>
      <c r="DA22" s="115">
        <v>8936504</v>
      </c>
      <c r="DB22" s="115">
        <v>9179465</v>
      </c>
      <c r="DC22" s="115">
        <v>8943983</v>
      </c>
      <c r="DD22" s="115">
        <v>9159540</v>
      </c>
      <c r="DE22" s="115">
        <v>9417043</v>
      </c>
      <c r="DF22" s="115">
        <v>9626694</v>
      </c>
      <c r="DG22" s="115">
        <v>9738576</v>
      </c>
      <c r="DH22" s="115">
        <v>10088045</v>
      </c>
      <c r="DI22" s="115">
        <v>10245273</v>
      </c>
      <c r="DJ22" s="115">
        <v>10083771</v>
      </c>
      <c r="DK22" s="115">
        <v>10486345</v>
      </c>
      <c r="DL22" s="115">
        <v>10170841</v>
      </c>
      <c r="DM22" s="115">
        <v>9996824</v>
      </c>
      <c r="DN22" s="115">
        <v>10423625</v>
      </c>
      <c r="DO22" s="115">
        <v>10223674</v>
      </c>
      <c r="DP22" s="115">
        <v>10397725</v>
      </c>
      <c r="DQ22" s="115">
        <v>10194591</v>
      </c>
      <c r="DR22" s="115">
        <v>10092400</v>
      </c>
      <c r="DS22" s="115">
        <v>10605942</v>
      </c>
      <c r="DT22" s="115">
        <v>10623710</v>
      </c>
      <c r="DU22" s="115">
        <v>10831506</v>
      </c>
      <c r="DV22" s="115">
        <v>10908457</v>
      </c>
      <c r="DW22" s="115">
        <v>10828144</v>
      </c>
      <c r="DX22" s="115">
        <v>11023619</v>
      </c>
      <c r="DY22" s="115">
        <v>11031844</v>
      </c>
      <c r="DZ22" s="115">
        <v>11082874</v>
      </c>
      <c r="EA22" s="115">
        <v>11275240</v>
      </c>
      <c r="EB22" s="115">
        <v>11669886</v>
      </c>
      <c r="EC22" s="115">
        <v>12061032</v>
      </c>
      <c r="ED22" s="115">
        <v>12049332</v>
      </c>
      <c r="EE22" s="115">
        <v>11669957</v>
      </c>
      <c r="EF22" s="115">
        <v>11674869</v>
      </c>
      <c r="EG22" s="115">
        <v>12313841</v>
      </c>
      <c r="EH22" s="115">
        <v>12340085</v>
      </c>
      <c r="EI22" s="115">
        <v>11972173</v>
      </c>
      <c r="EJ22" s="115">
        <v>11583289</v>
      </c>
      <c r="EK22" s="115">
        <v>11654957</v>
      </c>
      <c r="EL22" s="115">
        <v>11653521</v>
      </c>
      <c r="EM22" s="115">
        <v>11836061</v>
      </c>
      <c r="EN22" s="115">
        <v>11657245</v>
      </c>
      <c r="EO22" s="115">
        <v>12053627</v>
      </c>
      <c r="EP22" s="115">
        <v>11980370</v>
      </c>
      <c r="EQ22" s="115">
        <v>12214687</v>
      </c>
      <c r="ER22" s="115">
        <v>12204568</v>
      </c>
      <c r="ES22" s="115">
        <v>12718768</v>
      </c>
      <c r="ET22" s="115">
        <v>12429334</v>
      </c>
      <c r="EU22" s="115">
        <v>13504777</v>
      </c>
      <c r="EV22" s="115">
        <v>13694280</v>
      </c>
      <c r="EW22" s="115">
        <v>14292451</v>
      </c>
      <c r="EX22" s="115">
        <v>14844322</v>
      </c>
      <c r="EY22" s="115">
        <v>15261141</v>
      </c>
      <c r="EZ22" s="115">
        <v>15299608</v>
      </c>
      <c r="FA22" s="115">
        <v>14923447</v>
      </c>
      <c r="FB22" s="115">
        <v>15338319</v>
      </c>
      <c r="FC22" s="115">
        <v>14798961</v>
      </c>
      <c r="FD22" s="115">
        <v>15164974</v>
      </c>
      <c r="FE22" s="115">
        <v>15908115</v>
      </c>
      <c r="FF22" s="115">
        <v>15756719</v>
      </c>
      <c r="FG22" s="115">
        <v>16220271</v>
      </c>
      <c r="FH22" s="115">
        <v>16851027</v>
      </c>
      <c r="FI22" s="115">
        <v>17707191</v>
      </c>
      <c r="FJ22" s="115">
        <v>17581362</v>
      </c>
      <c r="FK22" s="115">
        <v>17275412</v>
      </c>
      <c r="FL22" s="115">
        <v>17733422</v>
      </c>
      <c r="FM22" s="115">
        <v>18633310</v>
      </c>
      <c r="FN22" s="115">
        <v>18514743</v>
      </c>
    </row>
    <row r="23" spans="1:170" x14ac:dyDescent="0.3">
      <c r="A23" s="15"/>
      <c r="B23" s="13"/>
      <c r="C23" s="13"/>
      <c r="D23" s="13"/>
      <c r="E23" s="13"/>
      <c r="F23" s="17"/>
      <c r="G23" s="13"/>
      <c r="H23" s="13"/>
      <c r="I23" s="13"/>
      <c r="J23" s="13"/>
      <c r="K23" s="13"/>
      <c r="L23" s="13"/>
      <c r="M23" s="13"/>
      <c r="N23" s="24"/>
      <c r="O23" s="15"/>
      <c r="P23" s="15"/>
      <c r="Q23" s="15"/>
      <c r="R23" s="16"/>
      <c r="S23" s="52"/>
      <c r="T23" s="52"/>
      <c r="U23" s="52"/>
      <c r="V23" s="52"/>
      <c r="W23" s="52"/>
      <c r="X23" s="52"/>
      <c r="Y23" s="52"/>
      <c r="Z23" s="52"/>
      <c r="AA23" s="88"/>
      <c r="AB23" s="88"/>
      <c r="AC23" s="52"/>
      <c r="AD23" s="16"/>
      <c r="AE23" s="52"/>
      <c r="AF23" s="52"/>
      <c r="AG23" s="52"/>
      <c r="AH23" s="52"/>
      <c r="AI23" s="48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115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</row>
    <row r="24" spans="1:170" x14ac:dyDescent="0.3">
      <c r="A24" s="26" t="s">
        <v>200</v>
      </c>
      <c r="B24" s="29">
        <v>0</v>
      </c>
      <c r="C24" s="29">
        <v>0</v>
      </c>
      <c r="D24" s="29">
        <v>14.512499999999999</v>
      </c>
      <c r="E24" s="29">
        <v>0</v>
      </c>
      <c r="F24" s="26">
        <f t="shared" si="2"/>
        <v>14.512499999999999</v>
      </c>
      <c r="G24" s="29">
        <v>0</v>
      </c>
      <c r="H24" s="29"/>
      <c r="I24" s="29"/>
      <c r="J24" s="29"/>
      <c r="K24" s="25">
        <f>0.882738+0.632772+0.011112+1.512122-0.003452+0.037265+0.797846-0.006018-0.036564-0.333825+0.020907+3.2714</f>
        <v>6.7863030000000002</v>
      </c>
      <c r="L24" s="29">
        <v>1460.7985799999999</v>
      </c>
      <c r="M24" s="29">
        <v>373.17382600000002</v>
      </c>
      <c r="N24" s="26">
        <f t="shared" si="1"/>
        <v>1840.758709</v>
      </c>
      <c r="O24" s="26">
        <v>0</v>
      </c>
      <c r="P24" s="26">
        <f>+F24+N24+O24</f>
        <v>1855.271209</v>
      </c>
      <c r="Q24" s="26">
        <v>0</v>
      </c>
      <c r="R24" s="30">
        <v>1855</v>
      </c>
      <c r="S24" s="55">
        <v>1835</v>
      </c>
      <c r="T24" s="55">
        <v>1853</v>
      </c>
      <c r="U24" s="55">
        <v>1857</v>
      </c>
      <c r="V24" s="55">
        <v>1846</v>
      </c>
      <c r="W24" s="55">
        <v>1858</v>
      </c>
      <c r="X24" s="55">
        <v>1853</v>
      </c>
      <c r="Y24" s="55">
        <v>1929</v>
      </c>
      <c r="Z24" s="55">
        <v>1881</v>
      </c>
      <c r="AA24" s="91">
        <v>1891</v>
      </c>
      <c r="AB24" s="91">
        <v>1893</v>
      </c>
      <c r="AC24" s="55">
        <v>1892</v>
      </c>
      <c r="AD24" s="30">
        <v>1941</v>
      </c>
      <c r="AE24" s="55">
        <v>1931</v>
      </c>
      <c r="AF24" s="55">
        <v>1940</v>
      </c>
      <c r="AG24" s="55">
        <v>1969</v>
      </c>
      <c r="AH24" s="55">
        <v>1990</v>
      </c>
      <c r="AI24" s="48">
        <v>1995</v>
      </c>
      <c r="AJ24" s="55">
        <v>2044</v>
      </c>
      <c r="AK24" s="55">
        <v>2155</v>
      </c>
      <c r="AL24" s="55">
        <v>2075</v>
      </c>
      <c r="AM24" s="55">
        <v>2078</v>
      </c>
      <c r="AN24" s="55">
        <v>2085</v>
      </c>
      <c r="AO24" s="55">
        <v>2075</v>
      </c>
      <c r="AP24" s="55">
        <v>2080</v>
      </c>
      <c r="AQ24" s="55">
        <v>2340</v>
      </c>
      <c r="AR24" s="55">
        <v>2245</v>
      </c>
      <c r="AS24" s="55">
        <v>2247</v>
      </c>
      <c r="AT24" s="55">
        <v>2224</v>
      </c>
      <c r="AU24" s="55">
        <v>2210</v>
      </c>
      <c r="AV24" s="55">
        <v>2231</v>
      </c>
      <c r="AW24" s="55">
        <v>2230</v>
      </c>
      <c r="AX24" s="55">
        <v>2223</v>
      </c>
      <c r="AY24" s="55">
        <v>2248</v>
      </c>
      <c r="AZ24" s="55">
        <v>2210</v>
      </c>
      <c r="BA24" s="55">
        <v>2203</v>
      </c>
      <c r="BB24" s="115">
        <v>2204</v>
      </c>
      <c r="BC24" s="115">
        <v>2437</v>
      </c>
      <c r="BD24" s="115">
        <v>2408</v>
      </c>
      <c r="BE24" s="115">
        <v>2438</v>
      </c>
      <c r="BF24" s="115">
        <v>2456</v>
      </c>
      <c r="BG24" s="115">
        <v>2436</v>
      </c>
      <c r="BH24" s="115">
        <v>2454</v>
      </c>
      <c r="BI24" s="115">
        <v>2430</v>
      </c>
      <c r="BJ24" s="115">
        <v>2452</v>
      </c>
      <c r="BK24" s="115">
        <v>2412</v>
      </c>
      <c r="BL24" s="115">
        <v>2408</v>
      </c>
      <c r="BM24" s="115">
        <v>2405</v>
      </c>
      <c r="BN24" s="115">
        <v>2425</v>
      </c>
      <c r="BO24" s="115">
        <v>2782</v>
      </c>
      <c r="BP24" s="115">
        <v>2750</v>
      </c>
      <c r="BQ24" s="115">
        <v>2801</v>
      </c>
      <c r="BR24" s="115">
        <v>2819</v>
      </c>
      <c r="BS24" s="115">
        <v>2824</v>
      </c>
      <c r="BT24" s="115">
        <v>2761</v>
      </c>
      <c r="BU24" s="115">
        <v>2742</v>
      </c>
      <c r="BV24" s="115">
        <v>2682</v>
      </c>
      <c r="BW24" s="115">
        <v>2637</v>
      </c>
      <c r="BX24" s="115">
        <v>2615</v>
      </c>
      <c r="BY24" s="115">
        <v>2590</v>
      </c>
      <c r="BZ24" s="115">
        <v>2563</v>
      </c>
      <c r="CA24" s="115">
        <v>2946</v>
      </c>
      <c r="CB24" s="115">
        <v>3012</v>
      </c>
      <c r="CC24" s="115">
        <v>2871</v>
      </c>
      <c r="CD24" s="115">
        <v>2842</v>
      </c>
      <c r="CE24" s="115">
        <v>2819</v>
      </c>
      <c r="CF24" s="115">
        <v>2630</v>
      </c>
      <c r="CG24" s="115">
        <v>2605</v>
      </c>
      <c r="CH24" s="115">
        <v>2586</v>
      </c>
      <c r="CI24" s="115">
        <v>2574</v>
      </c>
      <c r="CJ24" s="115">
        <v>2569</v>
      </c>
      <c r="CK24" s="115">
        <v>2610</v>
      </c>
      <c r="CL24" s="115">
        <v>2563</v>
      </c>
      <c r="CM24" s="115">
        <v>2804</v>
      </c>
      <c r="CN24" s="115">
        <v>2770</v>
      </c>
      <c r="CO24" s="115">
        <v>2747</v>
      </c>
      <c r="CP24" s="115">
        <v>2747</v>
      </c>
      <c r="CQ24" s="115">
        <v>2704</v>
      </c>
      <c r="CR24" s="115">
        <v>2658</v>
      </c>
      <c r="CS24" s="115">
        <v>2636</v>
      </c>
      <c r="CT24" s="115">
        <v>2606</v>
      </c>
      <c r="CU24" s="115">
        <v>2648</v>
      </c>
      <c r="CV24" s="115">
        <v>2624</v>
      </c>
      <c r="CW24" s="115">
        <v>2595</v>
      </c>
      <c r="CX24" s="115">
        <v>2561</v>
      </c>
      <c r="CY24" s="115">
        <v>2693</v>
      </c>
      <c r="CZ24" s="115">
        <v>2690</v>
      </c>
      <c r="DA24" s="115">
        <v>2712</v>
      </c>
      <c r="DB24" s="115">
        <v>2716</v>
      </c>
      <c r="DC24" s="115">
        <v>2734</v>
      </c>
      <c r="DD24" s="115">
        <v>2706</v>
      </c>
      <c r="DE24" s="115">
        <v>2667</v>
      </c>
      <c r="DF24" s="115">
        <v>2662</v>
      </c>
      <c r="DG24" s="115">
        <v>2624</v>
      </c>
      <c r="DH24" s="115">
        <v>2597</v>
      </c>
      <c r="DI24" s="115">
        <v>2679</v>
      </c>
      <c r="DJ24" s="115">
        <v>2625</v>
      </c>
      <c r="DK24" s="115">
        <v>2602</v>
      </c>
      <c r="DL24" s="115">
        <v>2565</v>
      </c>
      <c r="DM24" s="115">
        <v>2605</v>
      </c>
      <c r="DN24" s="115">
        <v>2617</v>
      </c>
      <c r="DO24" s="115">
        <v>2577</v>
      </c>
      <c r="DP24" s="115">
        <v>2539</v>
      </c>
      <c r="DQ24" s="115">
        <v>2507</v>
      </c>
      <c r="DR24" s="115">
        <v>2458</v>
      </c>
      <c r="DS24" s="115">
        <v>2417</v>
      </c>
      <c r="DT24" s="115">
        <v>2391</v>
      </c>
      <c r="DU24" s="115">
        <v>2382</v>
      </c>
      <c r="DV24" s="115">
        <v>2274</v>
      </c>
      <c r="DW24" s="115">
        <v>2278</v>
      </c>
      <c r="DX24" s="115">
        <v>2268</v>
      </c>
      <c r="DY24" s="115">
        <v>2251</v>
      </c>
      <c r="DZ24" s="115">
        <v>2328</v>
      </c>
      <c r="EA24" s="115">
        <v>2305</v>
      </c>
      <c r="EB24" s="115">
        <v>2304</v>
      </c>
      <c r="EC24" s="115">
        <v>2257</v>
      </c>
      <c r="ED24" s="115">
        <v>2237</v>
      </c>
      <c r="EE24" s="115">
        <v>2201</v>
      </c>
      <c r="EF24" s="115">
        <v>2198</v>
      </c>
      <c r="EG24" s="115">
        <v>2162</v>
      </c>
      <c r="EH24" s="115">
        <v>2303</v>
      </c>
      <c r="EI24" s="115">
        <v>2318</v>
      </c>
      <c r="EJ24" s="115">
        <v>2292</v>
      </c>
      <c r="EK24" s="115">
        <v>2282</v>
      </c>
      <c r="EL24" s="115">
        <v>2264</v>
      </c>
      <c r="EM24" s="115">
        <v>2265</v>
      </c>
      <c r="EN24" s="115">
        <v>2254</v>
      </c>
      <c r="EO24" s="115">
        <v>2225</v>
      </c>
      <c r="EP24" s="115">
        <v>2393</v>
      </c>
      <c r="EQ24" s="115">
        <v>2356</v>
      </c>
      <c r="ER24" s="115">
        <v>2352</v>
      </c>
      <c r="ES24" s="115">
        <v>2329</v>
      </c>
      <c r="ET24" s="115">
        <v>2047</v>
      </c>
      <c r="EU24" s="115">
        <v>2048</v>
      </c>
      <c r="EV24" s="115">
        <v>2243</v>
      </c>
      <c r="EW24" s="115">
        <v>2248</v>
      </c>
      <c r="EX24" s="115">
        <v>2079</v>
      </c>
      <c r="EY24" s="115">
        <v>2003</v>
      </c>
      <c r="EZ24" s="115">
        <v>2093</v>
      </c>
      <c r="FA24" s="115">
        <v>2102</v>
      </c>
      <c r="FB24" s="115">
        <v>2078</v>
      </c>
      <c r="FC24" s="115">
        <v>2043</v>
      </c>
      <c r="FD24" s="115">
        <v>2047</v>
      </c>
      <c r="FE24" s="115">
        <v>2229</v>
      </c>
      <c r="FF24" s="115">
        <v>2171</v>
      </c>
      <c r="FG24" s="115">
        <v>2168</v>
      </c>
      <c r="FH24" s="115">
        <v>2189</v>
      </c>
      <c r="FI24" s="115">
        <v>2159</v>
      </c>
      <c r="FJ24" s="115">
        <v>2126</v>
      </c>
      <c r="FK24" s="115">
        <v>2142</v>
      </c>
      <c r="FL24" s="115">
        <v>2313</v>
      </c>
      <c r="FM24" s="115">
        <v>2299</v>
      </c>
      <c r="FN24" s="115">
        <v>2271</v>
      </c>
    </row>
    <row r="25" spans="1:170" x14ac:dyDescent="0.3">
      <c r="A25" s="26"/>
      <c r="B25" s="29"/>
      <c r="C25" s="29"/>
      <c r="D25" s="29"/>
      <c r="E25" s="29"/>
      <c r="F25" s="26"/>
      <c r="G25" s="29"/>
      <c r="H25" s="29"/>
      <c r="I25" s="29"/>
      <c r="J25" s="29"/>
      <c r="K25" s="25"/>
      <c r="L25" s="29"/>
      <c r="M25" s="29"/>
      <c r="N25" s="26"/>
      <c r="O25" s="26"/>
      <c r="P25" s="26"/>
      <c r="Q25" s="26"/>
      <c r="R25" s="30"/>
      <c r="S25" s="52"/>
      <c r="T25" s="52"/>
      <c r="U25" s="52"/>
      <c r="V25" s="52"/>
      <c r="W25" s="52"/>
      <c r="X25" s="52"/>
      <c r="Y25" s="52"/>
      <c r="Z25" s="52"/>
      <c r="AA25" s="88"/>
      <c r="AB25" s="88"/>
      <c r="AC25" s="52"/>
      <c r="AD25" s="30"/>
      <c r="AE25" s="52"/>
      <c r="AF25" s="52"/>
      <c r="AG25" s="52"/>
      <c r="AH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70"/>
      <c r="BC25" s="70"/>
      <c r="BD25" s="70"/>
      <c r="BE25" s="70"/>
      <c r="BF25" s="70"/>
      <c r="BG25" s="70"/>
      <c r="BH25" s="115"/>
      <c r="BI25" s="115"/>
      <c r="BJ25" s="115"/>
      <c r="BK25" s="115"/>
      <c r="BL25" s="115"/>
      <c r="BM25" s="115"/>
      <c r="BN25" s="115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</row>
    <row r="26" spans="1:170" x14ac:dyDescent="0.3">
      <c r="A26" s="26"/>
      <c r="B26" s="29"/>
      <c r="C26" s="29"/>
      <c r="D26" s="29"/>
      <c r="E26" s="29"/>
      <c r="F26" s="26"/>
      <c r="G26" s="29"/>
      <c r="H26" s="29"/>
      <c r="I26" s="29"/>
      <c r="J26" s="29"/>
      <c r="K26" s="25"/>
      <c r="L26" s="29"/>
      <c r="M26" s="29"/>
      <c r="N26" s="26"/>
      <c r="O26" s="26"/>
      <c r="P26" s="26"/>
      <c r="Q26" s="26"/>
      <c r="R26" s="30"/>
      <c r="S26" s="52"/>
      <c r="T26" s="52"/>
      <c r="U26" s="52"/>
      <c r="V26" s="52"/>
      <c r="W26" s="52"/>
      <c r="X26" s="52"/>
      <c r="Y26" s="52"/>
      <c r="Z26" s="52"/>
      <c r="AA26" s="88"/>
      <c r="AB26" s="88"/>
      <c r="AC26" s="52"/>
      <c r="AD26" s="30"/>
      <c r="AE26" s="52"/>
      <c r="AF26" s="52"/>
      <c r="AG26" s="52"/>
      <c r="AH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115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</row>
    <row r="27" spans="1:170" x14ac:dyDescent="0.3">
      <c r="A27" s="34" t="s">
        <v>28</v>
      </c>
      <c r="B27" s="35">
        <f>+B20+B22+B24</f>
        <v>291221.04339100001</v>
      </c>
      <c r="C27" s="35">
        <f t="shared" ref="C27:E27" si="9">+C20+C22+C24</f>
        <v>0</v>
      </c>
      <c r="D27" s="35">
        <f t="shared" si="9"/>
        <v>8869.5627240000013</v>
      </c>
      <c r="E27" s="35">
        <f t="shared" si="9"/>
        <v>0</v>
      </c>
      <c r="F27" s="34">
        <f>+F20+F22+F24</f>
        <v>300090.60611500003</v>
      </c>
      <c r="G27" s="35">
        <f t="shared" ref="G27" si="10">+G20+G22+G24</f>
        <v>0</v>
      </c>
      <c r="H27" s="35">
        <f>+H20+H22+H24</f>
        <v>25735.256394</v>
      </c>
      <c r="I27" s="35">
        <f t="shared" ref="I27:M27" si="11">+I20+I22+I24</f>
        <v>0</v>
      </c>
      <c r="J27" s="35">
        <f t="shared" si="11"/>
        <v>0</v>
      </c>
      <c r="K27" s="35">
        <f t="shared" si="11"/>
        <v>2740.3212569999996</v>
      </c>
      <c r="L27" s="35">
        <f t="shared" si="11"/>
        <v>1460.7985799999999</v>
      </c>
      <c r="M27" s="35">
        <f t="shared" si="11"/>
        <v>373.17382600000002</v>
      </c>
      <c r="N27" s="34">
        <f>+N20+N22+N24</f>
        <v>30309.550057</v>
      </c>
      <c r="O27" s="34">
        <f t="shared" ref="O27:Q27" si="12">+O20+O22+O24</f>
        <v>3309033.1395700001</v>
      </c>
      <c r="P27" s="34">
        <f t="shared" si="12"/>
        <v>3639433.2957420005</v>
      </c>
      <c r="Q27" s="34">
        <f t="shared" si="12"/>
        <v>12365.801933000006</v>
      </c>
      <c r="R27" s="36">
        <f>R20+R22+R24</f>
        <v>3651798</v>
      </c>
      <c r="S27" s="56">
        <f t="shared" ref="S27:T27" si="13">S20+S22+S24</f>
        <v>3769040</v>
      </c>
      <c r="T27" s="56">
        <f t="shared" si="13"/>
        <v>3723277</v>
      </c>
      <c r="U27" s="56">
        <f>U20+U22+U24</f>
        <v>3835893</v>
      </c>
      <c r="V27" s="56">
        <f>V20+V22+V24</f>
        <v>3877664</v>
      </c>
      <c r="W27" s="56">
        <v>3913788</v>
      </c>
      <c r="X27" s="56">
        <v>3944116</v>
      </c>
      <c r="Y27" s="56">
        <v>4019560</v>
      </c>
      <c r="Z27" s="83">
        <v>3976279</v>
      </c>
      <c r="AA27" s="92">
        <v>4073806</v>
      </c>
      <c r="AB27" s="95">
        <v>4086968</v>
      </c>
      <c r="AC27" s="56">
        <v>4123042.0010000002</v>
      </c>
      <c r="AD27" s="36">
        <v>4136719</v>
      </c>
      <c r="AE27" s="56">
        <v>4214615.0010000002</v>
      </c>
      <c r="AF27" s="56">
        <v>4413724</v>
      </c>
      <c r="AG27" s="56">
        <v>4578013</v>
      </c>
      <c r="AH27" s="56">
        <v>4664354</v>
      </c>
      <c r="AI27" s="56">
        <v>4743237</v>
      </c>
      <c r="AJ27" s="56">
        <v>4779376</v>
      </c>
      <c r="AK27" s="56">
        <v>4821143</v>
      </c>
      <c r="AL27" s="56">
        <v>4937538</v>
      </c>
      <c r="AM27" s="56">
        <v>5110512</v>
      </c>
      <c r="AN27" s="56">
        <v>5195417</v>
      </c>
      <c r="AO27" s="56">
        <v>5391793</v>
      </c>
      <c r="AP27" s="56">
        <v>5414490</v>
      </c>
      <c r="AQ27" s="56">
        <v>5520084</v>
      </c>
      <c r="AR27" s="56">
        <v>5482706</v>
      </c>
      <c r="AS27" s="56">
        <v>5511443</v>
      </c>
      <c r="AT27" s="56">
        <v>5555421</v>
      </c>
      <c r="AU27" s="56">
        <v>5698821</v>
      </c>
      <c r="AV27" s="56">
        <v>5901975</v>
      </c>
      <c r="AW27" s="56">
        <v>5967088</v>
      </c>
      <c r="AX27" s="56">
        <v>5921100</v>
      </c>
      <c r="AY27" s="56">
        <v>5991659</v>
      </c>
      <c r="AZ27" s="56">
        <v>6300121</v>
      </c>
      <c r="BA27" s="56">
        <v>6598758</v>
      </c>
      <c r="BB27" s="116">
        <v>6941244</v>
      </c>
      <c r="BC27" s="116">
        <v>7147576</v>
      </c>
      <c r="BD27" s="116">
        <v>7314267</v>
      </c>
      <c r="BE27" s="116">
        <v>7573582</v>
      </c>
      <c r="BF27" s="116">
        <v>7322134</v>
      </c>
      <c r="BG27" s="116">
        <v>7515735</v>
      </c>
      <c r="BH27" s="116">
        <v>7443541</v>
      </c>
      <c r="BI27" s="116">
        <v>7714966</v>
      </c>
      <c r="BJ27" s="116">
        <v>7621359</v>
      </c>
      <c r="BK27" s="116">
        <v>7571116</v>
      </c>
      <c r="BL27" s="116">
        <v>7852109</v>
      </c>
      <c r="BM27" s="116">
        <v>7971260</v>
      </c>
      <c r="BN27" s="116">
        <v>8013114</v>
      </c>
      <c r="BO27" s="116">
        <v>7615157</v>
      </c>
      <c r="BP27" s="116">
        <v>7626808</v>
      </c>
      <c r="BQ27" s="116">
        <v>7679946</v>
      </c>
      <c r="BR27" s="116">
        <v>7568335</v>
      </c>
      <c r="BS27" s="116">
        <v>7861269</v>
      </c>
      <c r="BT27" s="116">
        <v>7762330</v>
      </c>
      <c r="BU27" s="116">
        <v>8050262</v>
      </c>
      <c r="BV27" s="116">
        <v>7977730</v>
      </c>
      <c r="BW27" s="116">
        <v>7695627</v>
      </c>
      <c r="BX27" s="116">
        <v>7750777</v>
      </c>
      <c r="BY27" s="116">
        <v>7913297</v>
      </c>
      <c r="BZ27" s="116">
        <v>8081374</v>
      </c>
      <c r="CA27" s="116">
        <v>7883146</v>
      </c>
      <c r="CB27" s="116">
        <v>8124710</v>
      </c>
      <c r="CC27" s="116">
        <v>8481145</v>
      </c>
      <c r="CD27" s="116">
        <v>8601458</v>
      </c>
      <c r="CE27" s="116">
        <v>8649776</v>
      </c>
      <c r="CF27" s="116">
        <v>8612075</v>
      </c>
      <c r="CG27" s="116">
        <v>8309966</v>
      </c>
      <c r="CH27" s="116">
        <v>8220609</v>
      </c>
      <c r="CI27" s="116">
        <v>8520620</v>
      </c>
      <c r="CJ27" s="116">
        <v>8838572</v>
      </c>
      <c r="CK27" s="116">
        <v>9083028</v>
      </c>
      <c r="CL27" s="116">
        <v>9079696</v>
      </c>
      <c r="CM27" s="116">
        <v>8863981</v>
      </c>
      <c r="CN27" s="116">
        <v>8799784</v>
      </c>
      <c r="CO27" s="116">
        <v>8700558</v>
      </c>
      <c r="CP27" s="116">
        <v>8903639</v>
      </c>
      <c r="CQ27" s="116">
        <v>9074725</v>
      </c>
      <c r="CR27" s="116">
        <v>8924154</v>
      </c>
      <c r="CS27" s="116">
        <v>9067423</v>
      </c>
      <c r="CT27" s="116">
        <v>9319711</v>
      </c>
      <c r="CU27" s="116">
        <v>9080227</v>
      </c>
      <c r="CV27" s="116">
        <v>8820009</v>
      </c>
      <c r="CW27" s="116">
        <v>9149080</v>
      </c>
      <c r="CX27" s="116">
        <v>8851095</v>
      </c>
      <c r="CY27" s="116">
        <v>9106186</v>
      </c>
      <c r="CZ27" s="116">
        <v>9398487</v>
      </c>
      <c r="DA27" s="116">
        <v>9573749</v>
      </c>
      <c r="DB27" s="116">
        <v>9828466</v>
      </c>
      <c r="DC27" s="116">
        <v>9585640</v>
      </c>
      <c r="DD27" s="116">
        <v>9799260</v>
      </c>
      <c r="DE27" s="116">
        <v>10059295</v>
      </c>
      <c r="DF27" s="116">
        <v>10294970</v>
      </c>
      <c r="DG27" s="116">
        <v>10409189</v>
      </c>
      <c r="DH27" s="116">
        <v>10765292</v>
      </c>
      <c r="DI27" s="116">
        <v>10929730</v>
      </c>
      <c r="DJ27" s="116">
        <v>10726878</v>
      </c>
      <c r="DK27" s="116">
        <v>11161340</v>
      </c>
      <c r="DL27" s="116">
        <v>10855527</v>
      </c>
      <c r="DM27" s="116">
        <v>11012690</v>
      </c>
      <c r="DN27" s="116">
        <v>11519067</v>
      </c>
      <c r="DO27" s="116">
        <v>11293795</v>
      </c>
      <c r="DP27" s="116">
        <v>11339519</v>
      </c>
      <c r="DQ27" s="116">
        <v>11012303</v>
      </c>
      <c r="DR27" s="116">
        <v>10921456</v>
      </c>
      <c r="DS27" s="116">
        <v>11437620</v>
      </c>
      <c r="DT27" s="116">
        <v>11474241</v>
      </c>
      <c r="DU27" s="116">
        <v>11667529</v>
      </c>
      <c r="DV27" s="116">
        <v>11679459</v>
      </c>
      <c r="DW27" s="116">
        <v>11614899</v>
      </c>
      <c r="DX27" s="116">
        <v>11796645</v>
      </c>
      <c r="DY27" s="116">
        <v>11751708</v>
      </c>
      <c r="DZ27" s="116">
        <v>11829750</v>
      </c>
      <c r="EA27" s="116">
        <v>12006171</v>
      </c>
      <c r="EB27" s="116">
        <v>12417567</v>
      </c>
      <c r="EC27" s="116">
        <v>12832927</v>
      </c>
      <c r="ED27" s="116">
        <v>12883164</v>
      </c>
      <c r="EE27" s="116">
        <v>12511248</v>
      </c>
      <c r="EF27" s="116">
        <v>12528589</v>
      </c>
      <c r="EG27" s="116">
        <v>13213237</v>
      </c>
      <c r="EH27" s="116">
        <v>13172013</v>
      </c>
      <c r="EI27" s="116">
        <v>12793013</v>
      </c>
      <c r="EJ27" s="116">
        <v>12495848</v>
      </c>
      <c r="EK27" s="116">
        <v>12521164</v>
      </c>
      <c r="EL27" s="116">
        <v>12471708</v>
      </c>
      <c r="EM27" s="116">
        <v>12718526</v>
      </c>
      <c r="EN27" s="116">
        <f t="shared" ref="EN27:ES27" si="14">SUM(EN20:EN24)</f>
        <v>12477944</v>
      </c>
      <c r="EO27" s="116">
        <f t="shared" si="14"/>
        <v>12919404</v>
      </c>
      <c r="EP27" s="116">
        <f t="shared" si="14"/>
        <v>12824664</v>
      </c>
      <c r="EQ27" s="116">
        <f t="shared" si="14"/>
        <v>13224123</v>
      </c>
      <c r="ER27" s="116">
        <f t="shared" si="14"/>
        <v>13226032</v>
      </c>
      <c r="ES27" s="116">
        <f t="shared" si="14"/>
        <v>13693503</v>
      </c>
      <c r="ET27" s="116">
        <f>SUM(ET20:ET24)</f>
        <v>13200005</v>
      </c>
      <c r="EU27" s="116">
        <f>SUM(EU20:EU24)</f>
        <v>14381558</v>
      </c>
      <c r="EV27" s="116">
        <f>SUM(EV20:EV24)</f>
        <v>14604394</v>
      </c>
      <c r="EW27" s="116">
        <f>SUM(EW20:EW24)</f>
        <v>15237835</v>
      </c>
      <c r="EX27" s="116">
        <f>SUM(EX20:EX24)</f>
        <v>15786713</v>
      </c>
      <c r="EY27" s="116">
        <f t="shared" ref="EY27:FD27" si="15">+EY20+EY22+EY24</f>
        <v>16287793</v>
      </c>
      <c r="EZ27" s="116">
        <f t="shared" si="15"/>
        <v>16257774</v>
      </c>
      <c r="FA27" s="116">
        <f t="shared" si="15"/>
        <v>15833761</v>
      </c>
      <c r="FB27" s="116">
        <f t="shared" si="15"/>
        <v>16277784</v>
      </c>
      <c r="FC27" s="116">
        <f t="shared" si="15"/>
        <v>15719898</v>
      </c>
      <c r="FD27" s="116">
        <f t="shared" si="15"/>
        <v>16118743</v>
      </c>
      <c r="FE27" s="116">
        <f t="shared" ref="FE27:FF27" si="16">+FE20+FE22+FE24</f>
        <v>16822353</v>
      </c>
      <c r="FF27" s="116">
        <f t="shared" si="16"/>
        <v>16628954</v>
      </c>
      <c r="FG27" s="116">
        <f t="shared" ref="FG27:FH27" si="17">+FG20+FG22+FG24</f>
        <v>17112208</v>
      </c>
      <c r="FH27" s="116">
        <f t="shared" si="17"/>
        <v>17776785</v>
      </c>
      <c r="FI27" s="116">
        <f t="shared" ref="FI27:FJ27" si="18">+FI20+FI22+FI24</f>
        <v>18659823</v>
      </c>
      <c r="FJ27" s="116">
        <f t="shared" si="18"/>
        <v>18536274</v>
      </c>
      <c r="FK27" s="116">
        <f t="shared" ref="FK27:FL27" si="19">+FK20+FK22+FK24</f>
        <v>18204910</v>
      </c>
      <c r="FL27" s="116">
        <f t="shared" si="19"/>
        <v>18675922</v>
      </c>
      <c r="FM27" s="116">
        <f t="shared" ref="FM27:FN27" si="20">+FM20+FM22+FM24</f>
        <v>19644613</v>
      </c>
      <c r="FN27" s="116">
        <f t="shared" si="20"/>
        <v>19498702</v>
      </c>
    </row>
    <row r="28" spans="1:170" x14ac:dyDescent="0.3">
      <c r="A28" s="37" t="s">
        <v>204</v>
      </c>
      <c r="B28" s="13"/>
      <c r="C28" s="13"/>
      <c r="D28" s="38"/>
      <c r="E28" s="13"/>
      <c r="F28" s="39"/>
      <c r="G28" s="13"/>
      <c r="H28" s="13"/>
      <c r="I28" s="13"/>
      <c r="J28" s="13"/>
      <c r="K28" s="13"/>
      <c r="L28" s="13"/>
      <c r="M28" s="13"/>
      <c r="N28" s="40"/>
      <c r="O28" s="13"/>
      <c r="P28" s="13"/>
      <c r="Q28" s="13"/>
      <c r="R28" s="16">
        <v>272470</v>
      </c>
      <c r="S28" s="13">
        <v>283965</v>
      </c>
      <c r="T28" s="13">
        <v>274874</v>
      </c>
      <c r="U28" s="13">
        <v>295823</v>
      </c>
      <c r="V28" s="13">
        <v>316091</v>
      </c>
      <c r="W28" s="13">
        <v>315399</v>
      </c>
      <c r="X28" s="13">
        <v>330063</v>
      </c>
      <c r="Y28" s="13">
        <v>313185</v>
      </c>
      <c r="Z28" s="84">
        <v>294594</v>
      </c>
      <c r="AA28" s="87">
        <v>299010</v>
      </c>
      <c r="AB28" s="88">
        <v>292494</v>
      </c>
      <c r="AC28" s="80">
        <v>294862</v>
      </c>
      <c r="AD28" s="16">
        <v>288612</v>
      </c>
      <c r="AE28" s="13">
        <v>277426</v>
      </c>
      <c r="AF28" s="80">
        <v>295854</v>
      </c>
      <c r="AG28" s="80">
        <v>334764</v>
      </c>
      <c r="AH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70"/>
      <c r="BC28" s="117"/>
      <c r="BD28" s="117"/>
      <c r="BE28" s="117"/>
      <c r="BF28" s="117"/>
      <c r="BG28" s="117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</row>
    <row r="29" spans="1:170" x14ac:dyDescent="0.3">
      <c r="A29" s="37"/>
      <c r="B29" s="13"/>
      <c r="C29" s="13"/>
      <c r="D29" s="38"/>
      <c r="E29" s="13"/>
      <c r="F29" s="39"/>
      <c r="G29" s="13"/>
      <c r="H29" s="13"/>
      <c r="I29" s="13"/>
      <c r="J29" s="13"/>
      <c r="K29" s="13"/>
      <c r="L29" s="13"/>
      <c r="M29" s="13"/>
      <c r="N29" s="40"/>
      <c r="O29" s="13"/>
      <c r="P29" s="13"/>
      <c r="Q29" s="13"/>
      <c r="R29" s="16"/>
      <c r="S29" s="13"/>
      <c r="T29" s="13"/>
      <c r="U29" s="13"/>
      <c r="V29" s="13"/>
      <c r="W29" s="13"/>
      <c r="X29" s="13"/>
      <c r="Y29" s="13"/>
      <c r="Z29" s="13"/>
      <c r="AA29" s="88"/>
      <c r="AB29" s="88"/>
      <c r="AC29" s="80"/>
      <c r="AD29" s="16"/>
      <c r="AE29" s="13"/>
      <c r="AF29" s="80"/>
      <c r="AG29" s="80"/>
      <c r="AH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117"/>
      <c r="BC29" s="117"/>
      <c r="BD29" s="117"/>
      <c r="BE29" s="117"/>
      <c r="BF29" s="117"/>
      <c r="BG29" s="117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</row>
    <row r="30" spans="1:170" s="44" customFormat="1" ht="63" customHeight="1" x14ac:dyDescent="0.3">
      <c r="A30" s="77" t="s">
        <v>29</v>
      </c>
      <c r="B30" s="41" t="s">
        <v>30</v>
      </c>
      <c r="C30" s="41" t="s">
        <v>31</v>
      </c>
      <c r="D30" s="41" t="s">
        <v>32</v>
      </c>
      <c r="E30" s="41" t="s">
        <v>33</v>
      </c>
      <c r="F30" s="42" t="s">
        <v>34</v>
      </c>
      <c r="G30" s="41" t="s">
        <v>35</v>
      </c>
      <c r="H30" s="41" t="s">
        <v>36</v>
      </c>
      <c r="I30" s="41" t="s">
        <v>37</v>
      </c>
      <c r="J30" s="41" t="s">
        <v>31</v>
      </c>
      <c r="K30" s="41" t="s">
        <v>38</v>
      </c>
      <c r="L30" s="42" t="s">
        <v>39</v>
      </c>
      <c r="M30" s="11" t="s">
        <v>40</v>
      </c>
      <c r="N30" s="42" t="s">
        <v>41</v>
      </c>
      <c r="O30" s="41" t="s">
        <v>42</v>
      </c>
      <c r="P30" s="42" t="s">
        <v>43</v>
      </c>
      <c r="Q30" s="42" t="s">
        <v>17</v>
      </c>
      <c r="R30" s="43" t="s">
        <v>18</v>
      </c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43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118"/>
      <c r="BC30" s="118"/>
      <c r="BD30" s="118"/>
      <c r="BE30" s="118"/>
      <c r="BF30" s="118"/>
      <c r="BG30" s="118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</row>
    <row r="31" spans="1:170" x14ac:dyDescent="0.3">
      <c r="A31" s="12"/>
      <c r="B31" s="13"/>
      <c r="C31" s="13"/>
      <c r="D31" s="13"/>
      <c r="E31" s="13"/>
      <c r="F31" s="17"/>
      <c r="G31" s="13"/>
      <c r="H31" s="13"/>
      <c r="I31" s="13"/>
      <c r="J31" s="13"/>
      <c r="K31" s="13"/>
      <c r="L31" s="17"/>
      <c r="M31" s="17"/>
      <c r="N31" s="15"/>
      <c r="O31" s="13"/>
      <c r="P31" s="17"/>
      <c r="Q31" s="12"/>
      <c r="R31" s="16"/>
      <c r="S31" s="13"/>
      <c r="T31" s="13"/>
      <c r="U31" s="52"/>
      <c r="V31" s="54"/>
      <c r="W31" s="54"/>
      <c r="X31" s="54"/>
      <c r="Y31" s="54"/>
      <c r="Z31" s="54"/>
      <c r="AA31" s="88"/>
      <c r="AB31" s="88"/>
      <c r="AC31" s="80"/>
      <c r="AD31" s="16"/>
      <c r="AE31" s="13"/>
      <c r="AF31" s="80"/>
      <c r="AG31" s="80"/>
      <c r="BB31" s="119"/>
      <c r="BC31" s="119"/>
      <c r="BD31" s="119"/>
      <c r="BE31" s="119"/>
      <c r="BF31" s="119"/>
      <c r="BG31" s="119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</row>
    <row r="32" spans="1:170" x14ac:dyDescent="0.3">
      <c r="A32" s="26" t="s">
        <v>44</v>
      </c>
      <c r="B32" s="29"/>
      <c r="C32" s="29"/>
      <c r="D32" s="29"/>
      <c r="E32" s="29"/>
      <c r="F32" s="26"/>
      <c r="G32" s="29"/>
      <c r="H32" s="29"/>
      <c r="I32" s="29"/>
      <c r="J32" s="29"/>
      <c r="K32" s="29"/>
      <c r="L32" s="26"/>
      <c r="M32" s="26"/>
      <c r="N32" s="26"/>
      <c r="O32" s="29"/>
      <c r="P32" s="26"/>
      <c r="Q32" s="26"/>
      <c r="R32" s="16"/>
      <c r="S32" s="29"/>
      <c r="T32" s="29"/>
      <c r="U32" s="52"/>
      <c r="V32" s="54"/>
      <c r="W32" s="54"/>
      <c r="X32" s="54"/>
      <c r="Y32" s="54"/>
      <c r="Z32" s="54"/>
      <c r="AA32" s="88"/>
      <c r="AB32" s="88"/>
      <c r="AC32" s="80"/>
      <c r="AD32" s="16"/>
      <c r="AE32" s="29"/>
      <c r="AF32" s="80"/>
      <c r="AG32" s="80"/>
      <c r="BB32" s="117"/>
      <c r="BC32" s="119"/>
      <c r="BD32" s="119"/>
      <c r="BE32" s="119"/>
      <c r="BF32" s="119"/>
      <c r="BG32" s="119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</row>
    <row r="33" spans="1:170" s="164" customFormat="1" x14ac:dyDescent="0.3">
      <c r="A33" s="24" t="s">
        <v>45</v>
      </c>
      <c r="B33" s="25">
        <v>0</v>
      </c>
      <c r="C33" s="25">
        <v>0</v>
      </c>
      <c r="D33" s="25">
        <v>0</v>
      </c>
      <c r="E33" s="25">
        <v>0</v>
      </c>
      <c r="F33" s="26">
        <f>SUM(B33:E33)</f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6">
        <f t="shared" ref="L33:L44" si="21">SUM(G33:K33)</f>
        <v>0</v>
      </c>
      <c r="M33" s="26">
        <v>0</v>
      </c>
      <c r="N33" s="24">
        <v>0</v>
      </c>
      <c r="O33" s="25">
        <v>0</v>
      </c>
      <c r="P33" s="26">
        <f t="shared" ref="P33:P45" si="22">+F33+L33+M33+N33</f>
        <v>0</v>
      </c>
      <c r="Q33" s="24">
        <v>0</v>
      </c>
      <c r="R33" s="30">
        <v>0</v>
      </c>
      <c r="S33" s="54">
        <v>3</v>
      </c>
      <c r="T33" s="54">
        <v>0</v>
      </c>
      <c r="U33" s="54">
        <v>13</v>
      </c>
      <c r="V33" s="54">
        <v>19</v>
      </c>
      <c r="W33" s="54">
        <v>44</v>
      </c>
      <c r="X33" s="54">
        <v>5</v>
      </c>
      <c r="Y33" s="75" t="s">
        <v>65</v>
      </c>
      <c r="Z33" s="54">
        <v>4</v>
      </c>
      <c r="AA33" s="163" t="s">
        <v>65</v>
      </c>
      <c r="AB33" s="163" t="s">
        <v>65</v>
      </c>
      <c r="AC33" s="75">
        <v>0</v>
      </c>
      <c r="AD33" s="30">
        <v>0</v>
      </c>
      <c r="AE33" s="54">
        <v>0</v>
      </c>
      <c r="AF33" s="54">
        <v>0</v>
      </c>
      <c r="AG33" s="54">
        <v>2</v>
      </c>
      <c r="AH33" s="164">
        <v>3</v>
      </c>
      <c r="AI33" s="164">
        <v>3</v>
      </c>
      <c r="AJ33" s="164">
        <v>2</v>
      </c>
      <c r="AK33" s="164">
        <v>2</v>
      </c>
      <c r="AL33" s="164">
        <v>1</v>
      </c>
      <c r="AM33" s="164">
        <v>2399</v>
      </c>
      <c r="AN33" s="165">
        <v>36</v>
      </c>
      <c r="AO33" s="165">
        <v>1</v>
      </c>
      <c r="AP33" s="54">
        <v>0</v>
      </c>
      <c r="AQ33" s="165">
        <v>66</v>
      </c>
      <c r="AR33" s="165">
        <v>241</v>
      </c>
      <c r="AS33" s="165">
        <v>3</v>
      </c>
      <c r="AT33" s="165">
        <v>3</v>
      </c>
      <c r="AU33" s="165">
        <v>3</v>
      </c>
      <c r="AV33" s="165">
        <v>4</v>
      </c>
      <c r="AW33" s="165">
        <v>4</v>
      </c>
      <c r="AX33" s="165">
        <v>2</v>
      </c>
      <c r="AY33" s="165">
        <v>2</v>
      </c>
      <c r="AZ33" s="165">
        <v>1005</v>
      </c>
      <c r="BA33" s="165">
        <v>524</v>
      </c>
      <c r="BB33" s="113">
        <v>19</v>
      </c>
      <c r="BC33" s="166">
        <v>2</v>
      </c>
      <c r="BD33" s="166">
        <v>3</v>
      </c>
      <c r="BE33" s="166">
        <v>126</v>
      </c>
      <c r="BF33" s="166">
        <v>1055</v>
      </c>
      <c r="BG33" s="166">
        <v>3</v>
      </c>
      <c r="BH33" s="167">
        <v>2</v>
      </c>
      <c r="BI33" s="167">
        <v>343</v>
      </c>
      <c r="BJ33" s="167">
        <v>385</v>
      </c>
      <c r="BK33" s="75" t="s">
        <v>65</v>
      </c>
      <c r="BL33" s="75" t="s">
        <v>65</v>
      </c>
      <c r="BM33" s="75" t="s">
        <v>65</v>
      </c>
      <c r="BN33" s="75" t="s">
        <v>65</v>
      </c>
      <c r="BO33" s="75">
        <v>2</v>
      </c>
      <c r="BP33" s="75">
        <v>51</v>
      </c>
      <c r="BQ33" s="75">
        <v>13</v>
      </c>
      <c r="BR33" s="75" t="s">
        <v>65</v>
      </c>
      <c r="BS33" s="75" t="s">
        <v>65</v>
      </c>
      <c r="BT33" s="75" t="s">
        <v>65</v>
      </c>
      <c r="BU33" s="75" t="s">
        <v>65</v>
      </c>
      <c r="BV33" s="75" t="s">
        <v>65</v>
      </c>
      <c r="BW33" s="75" t="s">
        <v>65</v>
      </c>
      <c r="BX33" s="75" t="s">
        <v>65</v>
      </c>
      <c r="BY33" s="75" t="s">
        <v>65</v>
      </c>
      <c r="BZ33" s="75" t="s">
        <v>65</v>
      </c>
      <c r="CA33" s="75" t="s">
        <v>65</v>
      </c>
      <c r="CB33" s="75" t="s">
        <v>65</v>
      </c>
      <c r="CC33" s="75" t="s">
        <v>65</v>
      </c>
      <c r="CD33" s="75" t="s">
        <v>65</v>
      </c>
      <c r="CE33" s="75" t="s">
        <v>65</v>
      </c>
      <c r="CF33" s="75" t="s">
        <v>65</v>
      </c>
      <c r="CG33" s="75" t="s">
        <v>65</v>
      </c>
      <c r="CH33" s="75" t="s">
        <v>65</v>
      </c>
      <c r="CI33" s="75" t="s">
        <v>65</v>
      </c>
      <c r="CJ33" s="75" t="s">
        <v>65</v>
      </c>
      <c r="CK33" s="75" t="s">
        <v>65</v>
      </c>
      <c r="CL33" s="75" t="s">
        <v>65</v>
      </c>
      <c r="CM33" s="75" t="s">
        <v>65</v>
      </c>
      <c r="CN33" s="75" t="s">
        <v>65</v>
      </c>
      <c r="CO33" s="75" t="s">
        <v>65</v>
      </c>
      <c r="CP33" s="75" t="s">
        <v>65</v>
      </c>
      <c r="CQ33" s="75" t="s">
        <v>65</v>
      </c>
      <c r="CR33" s="75" t="s">
        <v>65</v>
      </c>
      <c r="CS33" s="75" t="s">
        <v>65</v>
      </c>
      <c r="CT33" s="75" t="s">
        <v>65</v>
      </c>
      <c r="CU33" s="75" t="s">
        <v>65</v>
      </c>
      <c r="CV33" s="75" t="s">
        <v>65</v>
      </c>
      <c r="CW33" s="75" t="s">
        <v>65</v>
      </c>
      <c r="CX33" s="75">
        <v>685</v>
      </c>
      <c r="CY33" s="75">
        <v>0</v>
      </c>
      <c r="CZ33" s="75">
        <v>0</v>
      </c>
      <c r="DA33" s="75">
        <v>0</v>
      </c>
      <c r="DB33" s="75" t="s">
        <v>65</v>
      </c>
      <c r="DC33" s="75" t="s">
        <v>65</v>
      </c>
      <c r="DD33" s="75" t="s">
        <v>65</v>
      </c>
      <c r="DE33" s="75" t="s">
        <v>65</v>
      </c>
      <c r="DF33" s="75" t="s">
        <v>65</v>
      </c>
      <c r="DG33" s="75" t="s">
        <v>65</v>
      </c>
      <c r="DH33" s="75" t="s">
        <v>65</v>
      </c>
      <c r="DI33" s="75" t="s">
        <v>65</v>
      </c>
      <c r="DJ33" s="75" t="s">
        <v>65</v>
      </c>
      <c r="DK33" s="75" t="s">
        <v>65</v>
      </c>
      <c r="DL33" s="75" t="s">
        <v>65</v>
      </c>
      <c r="DM33" s="75" t="s">
        <v>65</v>
      </c>
      <c r="DN33" s="75" t="s">
        <v>65</v>
      </c>
      <c r="DO33" s="75" t="s">
        <v>65</v>
      </c>
      <c r="DP33" s="75" t="s">
        <v>65</v>
      </c>
      <c r="DQ33" s="75" t="s">
        <v>65</v>
      </c>
      <c r="DR33" s="75" t="s">
        <v>65</v>
      </c>
      <c r="DS33" s="75" t="s">
        <v>65</v>
      </c>
      <c r="DT33" s="75" t="s">
        <v>65</v>
      </c>
      <c r="DU33" s="75" t="s">
        <v>65</v>
      </c>
      <c r="DV33" s="75" t="s">
        <v>65</v>
      </c>
      <c r="DW33" s="157" t="s">
        <v>65</v>
      </c>
      <c r="DX33" s="157" t="s">
        <v>65</v>
      </c>
      <c r="DY33" s="157" t="s">
        <v>65</v>
      </c>
      <c r="DZ33" s="157" t="s">
        <v>65</v>
      </c>
      <c r="EA33" s="157" t="s">
        <v>65</v>
      </c>
      <c r="EB33" s="157" t="s">
        <v>65</v>
      </c>
      <c r="EC33" s="157" t="s">
        <v>65</v>
      </c>
      <c r="ED33" s="157" t="s">
        <v>65</v>
      </c>
      <c r="EE33" s="157" t="s">
        <v>65</v>
      </c>
      <c r="EF33" s="157" t="s">
        <v>65</v>
      </c>
      <c r="EG33" s="157" t="s">
        <v>65</v>
      </c>
      <c r="EH33" s="157" t="s">
        <v>65</v>
      </c>
      <c r="EI33" s="157" t="s">
        <v>65</v>
      </c>
      <c r="EJ33" s="157" t="s">
        <v>65</v>
      </c>
      <c r="EK33" s="157" t="s">
        <v>65</v>
      </c>
      <c r="EL33" s="157" t="s">
        <v>65</v>
      </c>
      <c r="EM33" s="157" t="s">
        <v>65</v>
      </c>
      <c r="EN33" s="157" t="s">
        <v>65</v>
      </c>
      <c r="EO33" s="157" t="s">
        <v>65</v>
      </c>
      <c r="EP33" s="157" t="s">
        <v>65</v>
      </c>
      <c r="EQ33" s="157" t="s">
        <v>65</v>
      </c>
      <c r="ER33" s="157" t="s">
        <v>65</v>
      </c>
      <c r="ES33" s="157" t="s">
        <v>65</v>
      </c>
      <c r="ET33" s="157" t="s">
        <v>65</v>
      </c>
      <c r="EU33" s="157" t="s">
        <v>65</v>
      </c>
      <c r="EV33" s="157">
        <v>0</v>
      </c>
      <c r="EW33" s="157">
        <v>0</v>
      </c>
      <c r="EX33" s="157">
        <v>0</v>
      </c>
      <c r="EY33" s="157">
        <v>0</v>
      </c>
      <c r="EZ33" s="157">
        <v>0</v>
      </c>
      <c r="FA33" s="157">
        <v>0</v>
      </c>
      <c r="FB33" s="157">
        <v>0</v>
      </c>
      <c r="FC33" s="157">
        <v>0</v>
      </c>
      <c r="FD33" s="157">
        <v>0</v>
      </c>
      <c r="FE33" s="157">
        <v>0</v>
      </c>
      <c r="FF33" s="157">
        <v>0</v>
      </c>
      <c r="FG33" s="157">
        <v>0</v>
      </c>
      <c r="FH33" s="157">
        <v>0</v>
      </c>
      <c r="FI33" s="157">
        <v>0</v>
      </c>
      <c r="FJ33" s="157">
        <v>0</v>
      </c>
      <c r="FK33" s="157">
        <v>0</v>
      </c>
      <c r="FL33" s="157">
        <v>0</v>
      </c>
      <c r="FM33" s="157">
        <v>0</v>
      </c>
      <c r="FN33" s="157">
        <v>0</v>
      </c>
    </row>
    <row r="34" spans="1:170" x14ac:dyDescent="0.3">
      <c r="A34" s="22" t="s">
        <v>46</v>
      </c>
      <c r="B34" s="27">
        <v>0</v>
      </c>
      <c r="C34" s="27">
        <f>136.595549+0.000001</f>
        <v>136.59555</v>
      </c>
      <c r="D34" s="27">
        <v>0</v>
      </c>
      <c r="E34" s="27">
        <v>0</v>
      </c>
      <c r="F34" s="28">
        <f t="shared" ref="F34:F53" si="23">SUM(B34:E34)</f>
        <v>136.59555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f t="shared" si="21"/>
        <v>0</v>
      </c>
      <c r="M34" s="27">
        <v>0</v>
      </c>
      <c r="N34" s="22">
        <v>0</v>
      </c>
      <c r="O34" s="22">
        <v>0</v>
      </c>
      <c r="P34" s="22">
        <f t="shared" si="22"/>
        <v>136.59555</v>
      </c>
      <c r="Q34" s="22">
        <v>0</v>
      </c>
      <c r="R34" s="23">
        <v>137</v>
      </c>
      <c r="S34" s="53">
        <v>0</v>
      </c>
      <c r="T34" s="53">
        <v>656</v>
      </c>
      <c r="U34" s="53">
        <v>0</v>
      </c>
      <c r="V34" s="53">
        <v>0</v>
      </c>
      <c r="W34" s="53">
        <v>0</v>
      </c>
      <c r="X34" s="53" t="s">
        <v>65</v>
      </c>
      <c r="Y34" s="53" t="s">
        <v>65</v>
      </c>
      <c r="Z34" s="53">
        <v>179</v>
      </c>
      <c r="AA34" s="89" t="s">
        <v>65</v>
      </c>
      <c r="AB34" s="89" t="s">
        <v>65</v>
      </c>
      <c r="AC34" s="53">
        <v>0</v>
      </c>
      <c r="AD34" s="23">
        <v>0</v>
      </c>
      <c r="AE34" s="53">
        <v>331</v>
      </c>
      <c r="AF34" s="53">
        <v>885</v>
      </c>
      <c r="AG34" s="53">
        <v>0</v>
      </c>
      <c r="AH34" s="53">
        <v>157</v>
      </c>
      <c r="AI34" s="53">
        <v>244</v>
      </c>
      <c r="AJ34" s="53">
        <v>418</v>
      </c>
      <c r="AK34" s="53">
        <v>0</v>
      </c>
      <c r="AL34" s="53">
        <v>0</v>
      </c>
      <c r="AM34" s="53">
        <v>0</v>
      </c>
      <c r="AN34" s="53" t="s">
        <v>65</v>
      </c>
      <c r="AO34" s="53" t="s">
        <v>65</v>
      </c>
      <c r="AP34" s="53" t="s">
        <v>65</v>
      </c>
      <c r="AQ34" s="53" t="s">
        <v>65</v>
      </c>
      <c r="AR34" s="53" t="s">
        <v>65</v>
      </c>
      <c r="AS34" s="53" t="s">
        <v>65</v>
      </c>
      <c r="AT34" s="53" t="s">
        <v>65</v>
      </c>
      <c r="AU34" s="53">
        <v>0</v>
      </c>
      <c r="AV34" s="53">
        <v>0</v>
      </c>
      <c r="AW34" s="53" t="s">
        <v>65</v>
      </c>
      <c r="AX34" s="53" t="s">
        <v>65</v>
      </c>
      <c r="AY34" s="53" t="s">
        <v>65</v>
      </c>
      <c r="AZ34" s="53"/>
      <c r="BA34" s="53">
        <v>0</v>
      </c>
      <c r="BB34" s="110">
        <v>0</v>
      </c>
      <c r="BC34" s="109">
        <v>0</v>
      </c>
      <c r="BD34" s="109">
        <v>0</v>
      </c>
      <c r="BE34" s="109">
        <v>0</v>
      </c>
      <c r="BF34" s="109">
        <v>0</v>
      </c>
      <c r="BG34" s="109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2</v>
      </c>
      <c r="BM34" s="109" t="s">
        <v>65</v>
      </c>
      <c r="BN34" s="109" t="s">
        <v>65</v>
      </c>
      <c r="BO34" s="109" t="s">
        <v>65</v>
      </c>
      <c r="BP34" s="109" t="s">
        <v>65</v>
      </c>
      <c r="BQ34" s="109" t="s">
        <v>65</v>
      </c>
      <c r="BR34" s="109" t="s">
        <v>65</v>
      </c>
      <c r="BS34" s="109" t="s">
        <v>65</v>
      </c>
      <c r="BT34" s="109" t="s">
        <v>65</v>
      </c>
      <c r="BU34" s="109" t="s">
        <v>65</v>
      </c>
      <c r="BV34" s="109" t="s">
        <v>65</v>
      </c>
      <c r="BW34" s="109" t="s">
        <v>65</v>
      </c>
      <c r="BX34" s="109" t="s">
        <v>65</v>
      </c>
      <c r="BY34" s="109" t="s">
        <v>65</v>
      </c>
      <c r="BZ34" s="109" t="s">
        <v>65</v>
      </c>
      <c r="CA34" s="109" t="s">
        <v>65</v>
      </c>
      <c r="CB34" s="109" t="s">
        <v>65</v>
      </c>
      <c r="CC34" s="109" t="s">
        <v>65</v>
      </c>
      <c r="CD34" s="109" t="s">
        <v>65</v>
      </c>
      <c r="CE34" s="109" t="s">
        <v>65</v>
      </c>
      <c r="CF34" s="109" t="s">
        <v>65</v>
      </c>
      <c r="CG34" s="109" t="s">
        <v>65</v>
      </c>
      <c r="CH34" s="109" t="s">
        <v>65</v>
      </c>
      <c r="CI34" s="109" t="s">
        <v>65</v>
      </c>
      <c r="CJ34" s="109" t="s">
        <v>65</v>
      </c>
      <c r="CK34" s="109" t="s">
        <v>65</v>
      </c>
      <c r="CL34" s="109" t="s">
        <v>65</v>
      </c>
      <c r="CM34" s="109" t="s">
        <v>65</v>
      </c>
      <c r="CN34" s="109" t="s">
        <v>65</v>
      </c>
      <c r="CO34" s="109" t="s">
        <v>65</v>
      </c>
      <c r="CP34" s="109" t="s">
        <v>65</v>
      </c>
      <c r="CQ34" s="109" t="s">
        <v>65</v>
      </c>
      <c r="CR34" s="131" t="s">
        <v>65</v>
      </c>
      <c r="CS34" s="131" t="s">
        <v>65</v>
      </c>
      <c r="CT34" s="131" t="s">
        <v>65</v>
      </c>
      <c r="CU34" s="131" t="s">
        <v>65</v>
      </c>
      <c r="CV34" s="131" t="s">
        <v>65</v>
      </c>
      <c r="CW34" s="131" t="s">
        <v>65</v>
      </c>
      <c r="CX34" s="131" t="s">
        <v>65</v>
      </c>
      <c r="CY34" s="131" t="s">
        <v>65</v>
      </c>
      <c r="CZ34" s="131" t="s">
        <v>65</v>
      </c>
      <c r="DA34" s="131" t="s">
        <v>65</v>
      </c>
      <c r="DB34" s="131" t="s">
        <v>65</v>
      </c>
      <c r="DC34" s="131" t="s">
        <v>65</v>
      </c>
      <c r="DD34" s="131" t="s">
        <v>65</v>
      </c>
      <c r="DE34" s="131" t="s">
        <v>65</v>
      </c>
      <c r="DF34" s="131" t="s">
        <v>65</v>
      </c>
      <c r="DG34" s="131" t="s">
        <v>65</v>
      </c>
      <c r="DH34" s="131" t="s">
        <v>65</v>
      </c>
      <c r="DI34" s="131" t="s">
        <v>65</v>
      </c>
      <c r="DJ34" s="131" t="s">
        <v>65</v>
      </c>
      <c r="DK34" s="131" t="s">
        <v>65</v>
      </c>
      <c r="DL34" s="131" t="s">
        <v>65</v>
      </c>
      <c r="DM34" s="131" t="s">
        <v>65</v>
      </c>
      <c r="DN34" s="131" t="s">
        <v>65</v>
      </c>
      <c r="DO34" s="131" t="s">
        <v>65</v>
      </c>
      <c r="DP34" s="131" t="s">
        <v>65</v>
      </c>
      <c r="DQ34" s="131" t="s">
        <v>65</v>
      </c>
      <c r="DR34" s="131" t="s">
        <v>65</v>
      </c>
      <c r="DS34" s="131" t="s">
        <v>65</v>
      </c>
      <c r="DT34" s="131" t="s">
        <v>65</v>
      </c>
      <c r="DU34" s="131" t="s">
        <v>65</v>
      </c>
      <c r="DV34" s="131" t="s">
        <v>65</v>
      </c>
      <c r="DW34" s="131" t="s">
        <v>65</v>
      </c>
      <c r="DX34" s="131" t="s">
        <v>65</v>
      </c>
      <c r="DY34" s="131" t="s">
        <v>65</v>
      </c>
      <c r="DZ34" s="131" t="s">
        <v>65</v>
      </c>
      <c r="EA34" s="131" t="s">
        <v>65</v>
      </c>
      <c r="EB34" s="131" t="s">
        <v>65</v>
      </c>
      <c r="EC34" s="131" t="s">
        <v>65</v>
      </c>
      <c r="ED34" s="131" t="s">
        <v>65</v>
      </c>
      <c r="EE34" s="131" t="s">
        <v>65</v>
      </c>
      <c r="EF34" s="131" t="s">
        <v>65</v>
      </c>
      <c r="EG34" s="131" t="s">
        <v>65</v>
      </c>
      <c r="EH34" s="131" t="s">
        <v>65</v>
      </c>
      <c r="EI34" s="131" t="s">
        <v>65</v>
      </c>
      <c r="EJ34" s="131" t="s">
        <v>65</v>
      </c>
      <c r="EK34" s="131" t="s">
        <v>65</v>
      </c>
      <c r="EL34" s="131" t="s">
        <v>65</v>
      </c>
      <c r="EM34" s="131" t="s">
        <v>65</v>
      </c>
      <c r="EN34" s="131" t="s">
        <v>65</v>
      </c>
      <c r="EO34" s="131" t="s">
        <v>65</v>
      </c>
      <c r="EP34" s="131" t="s">
        <v>65</v>
      </c>
      <c r="EQ34" s="131" t="s">
        <v>65</v>
      </c>
      <c r="ER34" s="131" t="s">
        <v>65</v>
      </c>
      <c r="ES34" s="131" t="s">
        <v>65</v>
      </c>
      <c r="ET34" s="131" t="s">
        <v>65</v>
      </c>
      <c r="EU34" s="131" t="s">
        <v>65</v>
      </c>
      <c r="EV34" s="131">
        <v>0</v>
      </c>
      <c r="EW34" s="131">
        <v>0</v>
      </c>
      <c r="EX34" s="131">
        <v>0</v>
      </c>
      <c r="EY34" s="131">
        <v>0</v>
      </c>
      <c r="EZ34" s="131">
        <v>0</v>
      </c>
      <c r="FA34" s="131">
        <v>0</v>
      </c>
      <c r="FB34" s="131">
        <v>0</v>
      </c>
      <c r="FC34" s="131">
        <v>0</v>
      </c>
      <c r="FD34" s="131">
        <v>0</v>
      </c>
      <c r="FE34" s="131">
        <v>0</v>
      </c>
      <c r="FF34" s="131">
        <v>0</v>
      </c>
      <c r="FG34" s="131">
        <v>0</v>
      </c>
      <c r="FH34" s="131">
        <v>0</v>
      </c>
      <c r="FI34" s="131">
        <v>0</v>
      </c>
      <c r="FJ34" s="131">
        <v>0</v>
      </c>
      <c r="FK34" s="131">
        <v>0</v>
      </c>
      <c r="FL34" s="131">
        <v>0</v>
      </c>
      <c r="FM34" s="131">
        <v>0</v>
      </c>
      <c r="FN34" s="131">
        <v>0</v>
      </c>
    </row>
    <row r="35" spans="1:170" s="164" customFormat="1" x14ac:dyDescent="0.3">
      <c r="A35" s="15" t="s">
        <v>117</v>
      </c>
      <c r="B35" s="25">
        <v>0</v>
      </c>
      <c r="C35" s="25">
        <v>71.945351000000002</v>
      </c>
      <c r="D35" s="25">
        <v>0</v>
      </c>
      <c r="E35" s="25">
        <v>0</v>
      </c>
      <c r="F35" s="26">
        <f t="shared" si="23"/>
        <v>71.945351000000002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6">
        <f t="shared" si="21"/>
        <v>0</v>
      </c>
      <c r="M35" s="26">
        <v>0</v>
      </c>
      <c r="N35" s="24">
        <v>0</v>
      </c>
      <c r="O35" s="25">
        <v>0</v>
      </c>
      <c r="P35" s="26">
        <f t="shared" si="22"/>
        <v>71.945351000000002</v>
      </c>
      <c r="Q35" s="24">
        <v>0</v>
      </c>
      <c r="R35" s="16">
        <v>72</v>
      </c>
      <c r="S35" s="54">
        <v>1975</v>
      </c>
      <c r="T35" s="54">
        <v>3262</v>
      </c>
      <c r="U35" s="54">
        <v>4047</v>
      </c>
      <c r="V35" s="54">
        <v>4550</v>
      </c>
      <c r="W35" s="54">
        <v>2905</v>
      </c>
      <c r="X35" s="54">
        <v>2669</v>
      </c>
      <c r="Y35" s="54">
        <v>2519</v>
      </c>
      <c r="Z35" s="54">
        <v>2906</v>
      </c>
      <c r="AA35" s="93">
        <v>1654</v>
      </c>
      <c r="AB35" s="93">
        <v>1225</v>
      </c>
      <c r="AC35" s="54">
        <v>1315</v>
      </c>
      <c r="AD35" s="16">
        <v>1160</v>
      </c>
      <c r="AE35" s="54">
        <v>1240</v>
      </c>
      <c r="AF35" s="54">
        <v>1436</v>
      </c>
      <c r="AG35" s="54">
        <v>1826</v>
      </c>
      <c r="AH35" s="54">
        <v>1976</v>
      </c>
      <c r="AI35" s="54">
        <v>3741</v>
      </c>
      <c r="AJ35" s="54">
        <v>2285</v>
      </c>
      <c r="AK35" s="54">
        <v>1660</v>
      </c>
      <c r="AL35" s="54">
        <v>1703</v>
      </c>
      <c r="AM35" s="54">
        <v>1824</v>
      </c>
      <c r="AN35" s="54">
        <v>1610</v>
      </c>
      <c r="AO35" s="54">
        <v>1635</v>
      </c>
      <c r="AP35" s="54">
        <v>1365</v>
      </c>
      <c r="AQ35" s="54">
        <v>1881</v>
      </c>
      <c r="AR35" s="54">
        <v>1498</v>
      </c>
      <c r="AS35" s="54">
        <v>1984</v>
      </c>
      <c r="AT35" s="54">
        <v>2210</v>
      </c>
      <c r="AU35" s="54">
        <v>2293</v>
      </c>
      <c r="AV35" s="54">
        <v>3841</v>
      </c>
      <c r="AW35" s="54">
        <v>2793</v>
      </c>
      <c r="AX35" s="54">
        <v>2640</v>
      </c>
      <c r="AY35" s="54">
        <v>3158</v>
      </c>
      <c r="AZ35" s="54">
        <v>909</v>
      </c>
      <c r="BA35" s="54">
        <v>562</v>
      </c>
      <c r="BB35" s="168">
        <v>762</v>
      </c>
      <c r="BC35" s="70">
        <v>1212</v>
      </c>
      <c r="BD35" s="70">
        <v>1297</v>
      </c>
      <c r="BE35" s="70">
        <v>1376</v>
      </c>
      <c r="BF35" s="70">
        <v>1050</v>
      </c>
      <c r="BG35" s="70">
        <v>1045</v>
      </c>
      <c r="BH35" s="113">
        <v>1175</v>
      </c>
      <c r="BI35" s="113">
        <v>1670</v>
      </c>
      <c r="BJ35" s="113">
        <v>1334</v>
      </c>
      <c r="BK35" s="113">
        <v>946</v>
      </c>
      <c r="BL35" s="113">
        <v>708</v>
      </c>
      <c r="BM35" s="113">
        <v>876</v>
      </c>
      <c r="BN35" s="113">
        <v>827</v>
      </c>
      <c r="BO35" s="113">
        <v>943</v>
      </c>
      <c r="BP35" s="113">
        <v>1054</v>
      </c>
      <c r="BQ35" s="113">
        <v>830</v>
      </c>
      <c r="BR35" s="113">
        <v>982</v>
      </c>
      <c r="BS35" s="113">
        <v>872</v>
      </c>
      <c r="BT35" s="113">
        <v>927</v>
      </c>
      <c r="BU35" s="113">
        <v>1091</v>
      </c>
      <c r="BV35" s="113">
        <v>1132</v>
      </c>
      <c r="BW35" s="113">
        <v>1135</v>
      </c>
      <c r="BX35" s="113">
        <v>546</v>
      </c>
      <c r="BY35" s="113">
        <v>563</v>
      </c>
      <c r="BZ35" s="113">
        <v>2412</v>
      </c>
      <c r="CA35" s="113">
        <v>617</v>
      </c>
      <c r="CB35" s="113">
        <v>585</v>
      </c>
      <c r="CC35" s="113">
        <v>730</v>
      </c>
      <c r="CD35" s="113">
        <v>600</v>
      </c>
      <c r="CE35" s="113">
        <v>758</v>
      </c>
      <c r="CF35" s="113">
        <v>419</v>
      </c>
      <c r="CG35" s="113">
        <v>474</v>
      </c>
      <c r="CH35" s="113">
        <v>350</v>
      </c>
      <c r="CI35" s="113">
        <v>398</v>
      </c>
      <c r="CJ35" s="113">
        <v>82</v>
      </c>
      <c r="CK35" s="113">
        <v>207</v>
      </c>
      <c r="CL35" s="113">
        <v>286</v>
      </c>
      <c r="CM35" s="113">
        <v>154</v>
      </c>
      <c r="CN35" s="113">
        <v>730</v>
      </c>
      <c r="CO35" s="113">
        <v>352</v>
      </c>
      <c r="CP35" s="113">
        <v>396</v>
      </c>
      <c r="CQ35" s="113">
        <v>374</v>
      </c>
      <c r="CR35" s="113">
        <v>431</v>
      </c>
      <c r="CS35" s="113">
        <v>334</v>
      </c>
      <c r="CT35" s="113">
        <v>434</v>
      </c>
      <c r="CU35" s="113">
        <v>761</v>
      </c>
      <c r="CV35" s="113">
        <v>424</v>
      </c>
      <c r="CW35" s="113">
        <v>417</v>
      </c>
      <c r="CX35" s="113">
        <v>201</v>
      </c>
      <c r="CY35" s="113">
        <v>256</v>
      </c>
      <c r="CZ35" s="113">
        <v>279</v>
      </c>
      <c r="DA35" s="113">
        <v>200</v>
      </c>
      <c r="DB35" s="113">
        <v>155</v>
      </c>
      <c r="DC35" s="113">
        <v>219</v>
      </c>
      <c r="DD35" s="113">
        <v>151</v>
      </c>
      <c r="DE35" s="113">
        <v>238</v>
      </c>
      <c r="DF35" s="113">
        <v>222</v>
      </c>
      <c r="DG35" s="113">
        <v>395</v>
      </c>
      <c r="DH35" s="113">
        <v>304</v>
      </c>
      <c r="DI35" s="113">
        <v>219</v>
      </c>
      <c r="DJ35" s="113">
        <v>100</v>
      </c>
      <c r="DK35" s="113">
        <v>93</v>
      </c>
      <c r="DL35" s="113">
        <v>119</v>
      </c>
      <c r="DM35" s="113">
        <v>11371</v>
      </c>
      <c r="DN35" s="113">
        <v>55243</v>
      </c>
      <c r="DO35" s="113">
        <v>52578</v>
      </c>
      <c r="DP35" s="113">
        <v>37011</v>
      </c>
      <c r="DQ35" s="113">
        <v>55</v>
      </c>
      <c r="DR35" s="113">
        <v>35</v>
      </c>
      <c r="DS35" s="113">
        <v>47</v>
      </c>
      <c r="DT35" s="113">
        <v>25</v>
      </c>
      <c r="DU35" s="113">
        <v>20</v>
      </c>
      <c r="DV35" s="113">
        <v>23</v>
      </c>
      <c r="DW35" s="113">
        <v>20</v>
      </c>
      <c r="DX35" s="113">
        <v>12</v>
      </c>
      <c r="DY35" s="113">
        <v>19</v>
      </c>
      <c r="DZ35" s="113">
        <v>43</v>
      </c>
      <c r="EA35" s="113">
        <v>43</v>
      </c>
      <c r="EB35" s="113">
        <v>47</v>
      </c>
      <c r="EC35" s="113">
        <v>61</v>
      </c>
      <c r="ED35" s="113">
        <v>53</v>
      </c>
      <c r="EE35" s="113">
        <v>44</v>
      </c>
      <c r="EF35" s="113">
        <v>76</v>
      </c>
      <c r="EG35" s="113">
        <v>24</v>
      </c>
      <c r="EH35" s="113">
        <v>28</v>
      </c>
      <c r="EI35" s="113">
        <v>20</v>
      </c>
      <c r="EJ35" s="113">
        <v>38</v>
      </c>
      <c r="EK35" s="113">
        <v>73</v>
      </c>
      <c r="EL35" s="113">
        <v>70</v>
      </c>
      <c r="EM35" s="113">
        <v>72</v>
      </c>
      <c r="EN35" s="113">
        <v>57</v>
      </c>
      <c r="EO35" s="113">
        <v>79</v>
      </c>
      <c r="EP35" s="113">
        <v>73</v>
      </c>
      <c r="EQ35" s="113">
        <v>53</v>
      </c>
      <c r="ER35" s="113">
        <v>47</v>
      </c>
      <c r="ES35" s="113">
        <v>41</v>
      </c>
      <c r="ET35" s="113">
        <v>37</v>
      </c>
      <c r="EU35" s="113">
        <v>69</v>
      </c>
      <c r="EV35" s="113">
        <v>96</v>
      </c>
      <c r="EW35" s="113">
        <v>126</v>
      </c>
      <c r="EX35" s="113">
        <v>53</v>
      </c>
      <c r="EY35" s="113">
        <v>71</v>
      </c>
      <c r="EZ35" s="113">
        <v>91</v>
      </c>
      <c r="FA35" s="113">
        <v>48</v>
      </c>
      <c r="FB35" s="113">
        <v>51</v>
      </c>
      <c r="FC35" s="113">
        <v>41</v>
      </c>
      <c r="FD35" s="113">
        <v>49</v>
      </c>
      <c r="FE35" s="113">
        <v>41</v>
      </c>
      <c r="FF35" s="113">
        <v>29</v>
      </c>
      <c r="FG35" s="113">
        <v>30</v>
      </c>
      <c r="FH35" s="113">
        <v>61</v>
      </c>
      <c r="FI35" s="113">
        <v>66</v>
      </c>
      <c r="FJ35" s="113">
        <v>50</v>
      </c>
      <c r="FK35" s="113">
        <v>56</v>
      </c>
      <c r="FL35" s="113">
        <v>70</v>
      </c>
      <c r="FM35" s="113">
        <v>35</v>
      </c>
      <c r="FN35" s="113">
        <v>34</v>
      </c>
    </row>
    <row r="36" spans="1:170" x14ac:dyDescent="0.3">
      <c r="A36" s="22" t="s">
        <v>169</v>
      </c>
      <c r="B36" s="27"/>
      <c r="C36" s="27"/>
      <c r="D36" s="27"/>
      <c r="E36" s="27"/>
      <c r="F36" s="28"/>
      <c r="G36" s="27"/>
      <c r="H36" s="27"/>
      <c r="I36" s="27"/>
      <c r="J36" s="27"/>
      <c r="K36" s="27"/>
      <c r="L36" s="27"/>
      <c r="M36" s="27"/>
      <c r="N36" s="22"/>
      <c r="O36" s="22"/>
      <c r="P36" s="22"/>
      <c r="Q36" s="22"/>
      <c r="R36" s="23"/>
      <c r="S36" s="53"/>
      <c r="T36" s="53"/>
      <c r="U36" s="53"/>
      <c r="V36" s="53"/>
      <c r="W36" s="53"/>
      <c r="X36" s="53"/>
      <c r="Y36" s="53"/>
      <c r="Z36" s="53"/>
      <c r="AA36" s="89"/>
      <c r="AB36" s="89"/>
      <c r="AC36" s="53"/>
      <c r="AD36" s="2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110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>
        <v>5</v>
      </c>
      <c r="DN36" s="131" t="s">
        <v>65</v>
      </c>
      <c r="DO36" s="131" t="s">
        <v>65</v>
      </c>
      <c r="DP36" s="131" t="s">
        <v>65</v>
      </c>
      <c r="DQ36" s="131" t="s">
        <v>65</v>
      </c>
      <c r="DR36" s="131" t="s">
        <v>65</v>
      </c>
      <c r="DS36" s="131" t="s">
        <v>65</v>
      </c>
      <c r="DT36" s="131" t="s">
        <v>65</v>
      </c>
      <c r="DU36" s="131" t="s">
        <v>65</v>
      </c>
      <c r="DV36" s="131" t="s">
        <v>65</v>
      </c>
      <c r="DW36" s="131" t="s">
        <v>65</v>
      </c>
      <c r="DX36" s="131" t="s">
        <v>65</v>
      </c>
      <c r="DY36" s="131" t="s">
        <v>65</v>
      </c>
      <c r="DZ36" s="131" t="s">
        <v>65</v>
      </c>
      <c r="EA36" s="131" t="s">
        <v>65</v>
      </c>
      <c r="EB36" s="131" t="s">
        <v>65</v>
      </c>
      <c r="EC36" s="131">
        <v>4</v>
      </c>
      <c r="ED36" s="131" t="s">
        <v>65</v>
      </c>
      <c r="EE36" s="131" t="s">
        <v>65</v>
      </c>
      <c r="EF36" s="131" t="s">
        <v>65</v>
      </c>
      <c r="EG36" s="131" t="s">
        <v>65</v>
      </c>
      <c r="EH36" s="131" t="s">
        <v>65</v>
      </c>
      <c r="EI36" s="131" t="s">
        <v>65</v>
      </c>
      <c r="EJ36" s="131" t="s">
        <v>65</v>
      </c>
      <c r="EK36" s="131" t="s">
        <v>65</v>
      </c>
      <c r="EL36" s="131" t="s">
        <v>65</v>
      </c>
      <c r="EM36" s="131" t="s">
        <v>65</v>
      </c>
      <c r="EN36" s="131" t="s">
        <v>65</v>
      </c>
      <c r="EO36" s="131" t="s">
        <v>65</v>
      </c>
      <c r="EP36" s="131" t="s">
        <v>65</v>
      </c>
      <c r="EQ36" s="131" t="s">
        <v>65</v>
      </c>
      <c r="ER36" s="131" t="s">
        <v>65</v>
      </c>
      <c r="ES36" s="131" t="s">
        <v>65</v>
      </c>
      <c r="ET36" s="131" t="s">
        <v>65</v>
      </c>
      <c r="EU36" s="131">
        <v>4</v>
      </c>
      <c r="EV36" s="131">
        <v>0</v>
      </c>
      <c r="EW36" s="131">
        <v>11</v>
      </c>
      <c r="EX36" s="131">
        <v>0</v>
      </c>
      <c r="EY36" s="131">
        <v>0</v>
      </c>
      <c r="EZ36" s="131">
        <v>0</v>
      </c>
      <c r="FA36" s="131">
        <v>0</v>
      </c>
      <c r="FB36" s="131">
        <v>0</v>
      </c>
      <c r="FC36" s="131">
        <v>1</v>
      </c>
      <c r="FD36" s="131">
        <v>0</v>
      </c>
      <c r="FE36" s="131">
        <v>0</v>
      </c>
      <c r="FF36" s="131">
        <v>0</v>
      </c>
      <c r="FG36" s="131">
        <v>0</v>
      </c>
      <c r="FH36" s="131">
        <v>0</v>
      </c>
      <c r="FI36" s="131">
        <v>0</v>
      </c>
      <c r="FJ36" s="131">
        <v>1</v>
      </c>
      <c r="FK36" s="131">
        <v>0</v>
      </c>
      <c r="FL36" s="131">
        <v>5</v>
      </c>
      <c r="FM36" s="131">
        <v>6</v>
      </c>
      <c r="FN36" s="131">
        <v>0</v>
      </c>
    </row>
    <row r="37" spans="1:170" s="164" customFormat="1" x14ac:dyDescent="0.3">
      <c r="A37" s="24" t="s">
        <v>21</v>
      </c>
      <c r="B37" s="25">
        <v>0</v>
      </c>
      <c r="C37" s="25">
        <v>0</v>
      </c>
      <c r="D37" s="25">
        <f>3398.738006+6323.033506</f>
        <v>9721.7715119999993</v>
      </c>
      <c r="E37" s="25">
        <v>0</v>
      </c>
      <c r="F37" s="26">
        <f t="shared" si="23"/>
        <v>9721.7715119999993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6">
        <f t="shared" si="21"/>
        <v>0</v>
      </c>
      <c r="M37" s="26">
        <v>0</v>
      </c>
      <c r="N37" s="24">
        <v>0</v>
      </c>
      <c r="O37" s="25">
        <v>0</v>
      </c>
      <c r="P37" s="26">
        <f t="shared" si="22"/>
        <v>9721.7715119999993</v>
      </c>
      <c r="Q37" s="24">
        <v>0</v>
      </c>
      <c r="R37" s="16">
        <v>9722</v>
      </c>
      <c r="S37" s="54">
        <v>9624</v>
      </c>
      <c r="T37" s="54">
        <v>13166</v>
      </c>
      <c r="U37" s="54">
        <v>14136</v>
      </c>
      <c r="V37" s="54">
        <v>21981</v>
      </c>
      <c r="W37" s="54">
        <v>16195</v>
      </c>
      <c r="X37" s="54">
        <v>33081</v>
      </c>
      <c r="Y37" s="54">
        <v>13970</v>
      </c>
      <c r="Z37" s="54">
        <v>4394</v>
      </c>
      <c r="AA37" s="93">
        <v>15970</v>
      </c>
      <c r="AB37" s="93">
        <v>12733</v>
      </c>
      <c r="AC37" s="54">
        <v>12930</v>
      </c>
      <c r="AD37" s="16">
        <v>1450</v>
      </c>
      <c r="AE37" s="54">
        <v>6801</v>
      </c>
      <c r="AF37" s="54">
        <v>9593</v>
      </c>
      <c r="AG37" s="54">
        <v>20210</v>
      </c>
      <c r="AH37" s="54">
        <v>4345</v>
      </c>
      <c r="AI37" s="54">
        <v>7824</v>
      </c>
      <c r="AJ37" s="54">
        <v>20445</v>
      </c>
      <c r="AK37" s="54">
        <v>13853</v>
      </c>
      <c r="AL37" s="54">
        <v>5018</v>
      </c>
      <c r="AM37" s="54">
        <v>20736</v>
      </c>
      <c r="AN37" s="54">
        <v>6732</v>
      </c>
      <c r="AO37" s="54">
        <v>8167</v>
      </c>
      <c r="AP37" s="54">
        <v>1528</v>
      </c>
      <c r="AQ37" s="54">
        <v>7385</v>
      </c>
      <c r="AR37" s="54">
        <v>7781</v>
      </c>
      <c r="AS37" s="54">
        <v>9254</v>
      </c>
      <c r="AT37" s="54">
        <v>11193</v>
      </c>
      <c r="AU37" s="54">
        <v>4930</v>
      </c>
      <c r="AV37" s="54">
        <v>7880</v>
      </c>
      <c r="AW37" s="54">
        <v>11681</v>
      </c>
      <c r="AX37" s="54">
        <v>3568</v>
      </c>
      <c r="AY37" s="54">
        <v>36022</v>
      </c>
      <c r="AZ37" s="54">
        <v>32108</v>
      </c>
      <c r="BA37" s="54">
        <v>27725</v>
      </c>
      <c r="BB37" s="168">
        <v>13250</v>
      </c>
      <c r="BC37" s="70">
        <v>34263</v>
      </c>
      <c r="BD37" s="70">
        <v>88723</v>
      </c>
      <c r="BE37" s="70">
        <v>33445</v>
      </c>
      <c r="BF37" s="70">
        <v>58467</v>
      </c>
      <c r="BG37" s="70">
        <v>41898</v>
      </c>
      <c r="BH37" s="168">
        <v>38569</v>
      </c>
      <c r="BI37" s="168">
        <v>35728</v>
      </c>
      <c r="BJ37" s="168">
        <v>42446</v>
      </c>
      <c r="BK37" s="168">
        <v>39981</v>
      </c>
      <c r="BL37" s="168">
        <v>40124</v>
      </c>
      <c r="BM37" s="168">
        <v>33659</v>
      </c>
      <c r="BN37" s="168">
        <v>14686</v>
      </c>
      <c r="BO37" s="168">
        <v>34973</v>
      </c>
      <c r="BP37" s="168">
        <v>31421</v>
      </c>
      <c r="BQ37" s="168">
        <v>38203</v>
      </c>
      <c r="BR37" s="168">
        <v>34259</v>
      </c>
      <c r="BS37" s="168">
        <v>35433</v>
      </c>
      <c r="BT37" s="168">
        <v>36565</v>
      </c>
      <c r="BU37" s="168">
        <v>38184</v>
      </c>
      <c r="BV37" s="168">
        <v>36738</v>
      </c>
      <c r="BW37" s="168">
        <v>34384</v>
      </c>
      <c r="BX37" s="168">
        <v>39894</v>
      </c>
      <c r="BY37" s="168">
        <v>37244</v>
      </c>
      <c r="BZ37" s="168">
        <v>18542</v>
      </c>
      <c r="CA37" s="168">
        <v>23668</v>
      </c>
      <c r="CB37" s="168">
        <v>17385</v>
      </c>
      <c r="CC37" s="168">
        <v>46931</v>
      </c>
      <c r="CD37" s="168">
        <v>35406</v>
      </c>
      <c r="CE37" s="168">
        <v>20346</v>
      </c>
      <c r="CF37" s="168">
        <v>17824</v>
      </c>
      <c r="CG37" s="168">
        <v>14812</v>
      </c>
      <c r="CH37" s="168">
        <v>15977</v>
      </c>
      <c r="CI37" s="168">
        <v>19909</v>
      </c>
      <c r="CJ37" s="168">
        <v>18563</v>
      </c>
      <c r="CK37" s="168">
        <v>15936</v>
      </c>
      <c r="CL37" s="168">
        <v>6617</v>
      </c>
      <c r="CM37" s="168">
        <v>14417</v>
      </c>
      <c r="CN37" s="168">
        <v>12288</v>
      </c>
      <c r="CO37" s="168">
        <v>8313</v>
      </c>
      <c r="CP37" s="168">
        <v>13950</v>
      </c>
      <c r="CQ37" s="168">
        <v>12243</v>
      </c>
      <c r="CR37" s="168">
        <v>14327</v>
      </c>
      <c r="CS37" s="168">
        <v>11304</v>
      </c>
      <c r="CT37" s="168">
        <v>11296</v>
      </c>
      <c r="CU37" s="168">
        <v>25687</v>
      </c>
      <c r="CV37" s="168">
        <v>11801</v>
      </c>
      <c r="CW37" s="168">
        <v>26694</v>
      </c>
      <c r="CX37" s="168">
        <v>10034</v>
      </c>
      <c r="CY37" s="168">
        <v>14665</v>
      </c>
      <c r="CZ37" s="168">
        <v>15771</v>
      </c>
      <c r="DA37" s="168">
        <v>21149</v>
      </c>
      <c r="DB37" s="168">
        <v>24837</v>
      </c>
      <c r="DC37" s="168">
        <v>22346</v>
      </c>
      <c r="DD37" s="168">
        <v>24661</v>
      </c>
      <c r="DE37" s="168">
        <v>17663</v>
      </c>
      <c r="DF37" s="168">
        <v>18457</v>
      </c>
      <c r="DG37" s="168">
        <v>24209</v>
      </c>
      <c r="DH37" s="168">
        <v>19100</v>
      </c>
      <c r="DI37" s="168">
        <v>18036</v>
      </c>
      <c r="DJ37" s="168">
        <v>11716</v>
      </c>
      <c r="DK37" s="168">
        <v>15530</v>
      </c>
      <c r="DL37" s="168">
        <v>13076</v>
      </c>
      <c r="DM37" s="168">
        <v>23964</v>
      </c>
      <c r="DN37" s="168">
        <v>21862</v>
      </c>
      <c r="DO37" s="168">
        <v>19265</v>
      </c>
      <c r="DP37" s="168">
        <v>32550</v>
      </c>
      <c r="DQ37" s="168">
        <v>26906</v>
      </c>
      <c r="DR37" s="168">
        <v>26279</v>
      </c>
      <c r="DS37" s="168">
        <v>21474</v>
      </c>
      <c r="DT37" s="168">
        <v>21195</v>
      </c>
      <c r="DU37" s="168">
        <v>22811</v>
      </c>
      <c r="DV37" s="168">
        <v>14383</v>
      </c>
      <c r="DW37" s="168">
        <v>24555</v>
      </c>
      <c r="DX37" s="168">
        <v>17350</v>
      </c>
      <c r="DY37" s="168">
        <v>3209</v>
      </c>
      <c r="DZ37" s="168">
        <v>18995</v>
      </c>
      <c r="EA37" s="168">
        <v>21384</v>
      </c>
      <c r="EB37" s="168">
        <v>20343</v>
      </c>
      <c r="EC37" s="168">
        <v>23449</v>
      </c>
      <c r="ED37" s="168">
        <v>25995</v>
      </c>
      <c r="EE37" s="168">
        <v>48929</v>
      </c>
      <c r="EF37" s="168">
        <v>24202</v>
      </c>
      <c r="EG37" s="168">
        <v>28110</v>
      </c>
      <c r="EH37" s="168">
        <v>22197</v>
      </c>
      <c r="EI37" s="168">
        <v>25268</v>
      </c>
      <c r="EJ37" s="168">
        <v>51026</v>
      </c>
      <c r="EK37" s="168">
        <v>97118</v>
      </c>
      <c r="EL37" s="168">
        <v>33691</v>
      </c>
      <c r="EM37" s="168">
        <v>74241</v>
      </c>
      <c r="EN37" s="168">
        <v>25417</v>
      </c>
      <c r="EO37" s="168">
        <v>79339</v>
      </c>
      <c r="EP37" s="168">
        <v>25771</v>
      </c>
      <c r="EQ37" s="168">
        <v>130836</v>
      </c>
      <c r="ER37" s="168">
        <v>92433</v>
      </c>
      <c r="ES37" s="168">
        <v>139409</v>
      </c>
      <c r="ET37" s="168">
        <v>13469</v>
      </c>
      <c r="EU37" s="168">
        <v>88628</v>
      </c>
      <c r="EV37" s="168">
        <v>27311</v>
      </c>
      <c r="EW37" s="168">
        <v>90845</v>
      </c>
      <c r="EX37" s="168">
        <v>26628</v>
      </c>
      <c r="EY37" s="168">
        <v>126015</v>
      </c>
      <c r="EZ37" s="169">
        <v>39122</v>
      </c>
      <c r="FA37" s="169">
        <v>94019</v>
      </c>
      <c r="FB37" s="169">
        <v>40821</v>
      </c>
      <c r="FC37" s="169">
        <v>73928</v>
      </c>
      <c r="FD37" s="169">
        <v>48140</v>
      </c>
      <c r="FE37" s="169">
        <v>60886</v>
      </c>
      <c r="FF37" s="169">
        <v>38894</v>
      </c>
      <c r="FG37" s="169">
        <v>43290</v>
      </c>
      <c r="FH37" s="169">
        <v>50786</v>
      </c>
      <c r="FI37" s="169">
        <v>30989</v>
      </c>
      <c r="FJ37" s="169">
        <v>49395</v>
      </c>
      <c r="FK37" s="169">
        <v>54782</v>
      </c>
      <c r="FL37" s="169">
        <v>54720</v>
      </c>
      <c r="FM37" s="169">
        <v>80665</v>
      </c>
      <c r="FN37" s="169">
        <v>63371</v>
      </c>
    </row>
    <row r="38" spans="1:170" hidden="1" x14ac:dyDescent="0.3">
      <c r="A38" s="22" t="s">
        <v>229</v>
      </c>
      <c r="B38" s="27"/>
      <c r="C38" s="27"/>
      <c r="D38" s="27"/>
      <c r="E38" s="27"/>
      <c r="F38" s="28">
        <f t="shared" si="23"/>
        <v>0</v>
      </c>
      <c r="G38" s="27"/>
      <c r="H38" s="27"/>
      <c r="I38" s="27"/>
      <c r="J38" s="27"/>
      <c r="K38" s="27"/>
      <c r="L38" s="27">
        <f t="shared" si="21"/>
        <v>0</v>
      </c>
      <c r="M38" s="27"/>
      <c r="N38" s="22"/>
      <c r="O38" s="22"/>
      <c r="P38" s="22">
        <f t="shared" si="22"/>
        <v>0</v>
      </c>
      <c r="Q38" s="22"/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131">
        <v>0</v>
      </c>
      <c r="Y38" s="131">
        <v>0</v>
      </c>
      <c r="Z38" s="131">
        <v>0</v>
      </c>
      <c r="AA38" s="131">
        <v>0</v>
      </c>
      <c r="AB38" s="131">
        <v>0</v>
      </c>
      <c r="AC38" s="131">
        <v>0</v>
      </c>
      <c r="AD38" s="131">
        <v>0</v>
      </c>
      <c r="AE38" s="131">
        <v>0</v>
      </c>
      <c r="AF38" s="131">
        <v>0</v>
      </c>
      <c r="AG38" s="131">
        <v>0</v>
      </c>
      <c r="AH38" s="131">
        <v>0</v>
      </c>
      <c r="AI38" s="131">
        <v>0</v>
      </c>
      <c r="AJ38" s="131">
        <v>0</v>
      </c>
      <c r="AK38" s="131">
        <v>0</v>
      </c>
      <c r="AL38" s="131">
        <v>0</v>
      </c>
      <c r="AM38" s="53">
        <v>11</v>
      </c>
      <c r="AN38" s="131">
        <v>0</v>
      </c>
      <c r="AO38" s="131">
        <v>0</v>
      </c>
      <c r="AP38" s="131">
        <v>0</v>
      </c>
      <c r="AQ38" s="131">
        <v>0</v>
      </c>
      <c r="AR38" s="131">
        <v>0</v>
      </c>
      <c r="AS38" s="131">
        <v>0</v>
      </c>
      <c r="AT38" s="131">
        <v>0</v>
      </c>
      <c r="AU38" s="131">
        <v>0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10">
        <v>1</v>
      </c>
      <c r="BC38" s="131">
        <v>0</v>
      </c>
      <c r="BD38" s="131">
        <v>0</v>
      </c>
      <c r="BE38" s="131">
        <v>0</v>
      </c>
      <c r="BF38" s="131">
        <v>0</v>
      </c>
      <c r="BG38" s="131">
        <v>0</v>
      </c>
      <c r="BH38" s="109">
        <v>5</v>
      </c>
      <c r="BI38" s="131">
        <v>0</v>
      </c>
      <c r="BJ38" s="131">
        <v>0</v>
      </c>
      <c r="BK38" s="131">
        <v>0</v>
      </c>
      <c r="BL38" s="131">
        <v>0</v>
      </c>
      <c r="BM38" s="109">
        <v>1</v>
      </c>
      <c r="BN38" s="131">
        <v>0</v>
      </c>
      <c r="BO38" s="131">
        <v>0</v>
      </c>
      <c r="BP38" s="131">
        <v>0</v>
      </c>
      <c r="BQ38" s="131">
        <v>0</v>
      </c>
      <c r="BR38" s="109">
        <v>3</v>
      </c>
      <c r="BS38" s="109">
        <v>1</v>
      </c>
      <c r="BT38" s="131">
        <v>0</v>
      </c>
      <c r="BU38" s="131">
        <v>0</v>
      </c>
      <c r="BV38" s="131">
        <v>0</v>
      </c>
      <c r="BW38" s="131">
        <v>0</v>
      </c>
      <c r="BX38" s="131">
        <v>0</v>
      </c>
      <c r="BY38" s="131">
        <v>0</v>
      </c>
      <c r="BZ38" s="131">
        <v>0</v>
      </c>
      <c r="CA38" s="131">
        <v>0</v>
      </c>
      <c r="CB38" s="131">
        <v>0</v>
      </c>
      <c r="CC38" s="109">
        <v>3</v>
      </c>
      <c r="CD38" s="131">
        <v>0</v>
      </c>
      <c r="CE38" s="109">
        <v>7</v>
      </c>
      <c r="CF38" s="131">
        <v>0</v>
      </c>
      <c r="CG38" s="131">
        <v>0</v>
      </c>
      <c r="CH38" s="131">
        <v>0</v>
      </c>
      <c r="CI38" s="131">
        <v>0</v>
      </c>
      <c r="CJ38" s="109">
        <v>3</v>
      </c>
      <c r="CK38" s="109">
        <v>13</v>
      </c>
      <c r="CL38" s="131">
        <v>0</v>
      </c>
      <c r="CM38" s="131">
        <v>0</v>
      </c>
      <c r="CN38" s="131">
        <v>0</v>
      </c>
      <c r="CO38" s="131">
        <v>0</v>
      </c>
      <c r="CP38" s="131">
        <v>0</v>
      </c>
      <c r="CQ38" s="131">
        <v>0</v>
      </c>
      <c r="CR38" s="131">
        <v>0</v>
      </c>
      <c r="CS38" s="131">
        <v>0</v>
      </c>
      <c r="CT38" s="131">
        <v>0</v>
      </c>
      <c r="CU38" s="131">
        <v>0</v>
      </c>
      <c r="CV38" s="131">
        <v>0</v>
      </c>
      <c r="CW38" s="131">
        <v>0</v>
      </c>
      <c r="CX38" s="131">
        <v>0</v>
      </c>
      <c r="CY38" s="131">
        <v>0</v>
      </c>
      <c r="CZ38" s="131">
        <v>0</v>
      </c>
      <c r="DA38" s="131">
        <v>0</v>
      </c>
      <c r="DB38" s="131">
        <v>0</v>
      </c>
      <c r="DC38" s="131">
        <v>0</v>
      </c>
      <c r="DD38" s="131">
        <v>0</v>
      </c>
      <c r="DE38" s="131">
        <v>0</v>
      </c>
      <c r="DF38" s="131">
        <v>0</v>
      </c>
      <c r="DG38" s="131">
        <v>0</v>
      </c>
      <c r="DH38" s="131">
        <v>0</v>
      </c>
      <c r="DI38" s="131">
        <v>0</v>
      </c>
      <c r="DJ38" s="131">
        <v>0</v>
      </c>
      <c r="DK38" s="131">
        <v>0</v>
      </c>
      <c r="DL38" s="131">
        <v>0</v>
      </c>
      <c r="DM38" s="131">
        <v>0</v>
      </c>
      <c r="DN38" s="131">
        <v>0</v>
      </c>
      <c r="DO38" s="131">
        <v>0</v>
      </c>
      <c r="DP38" s="131">
        <v>0</v>
      </c>
      <c r="DQ38" s="131">
        <v>0</v>
      </c>
      <c r="DR38" s="131">
        <v>0</v>
      </c>
      <c r="DS38" s="131">
        <v>0</v>
      </c>
      <c r="DT38" s="131">
        <v>0</v>
      </c>
      <c r="DU38" s="131">
        <v>0</v>
      </c>
      <c r="DV38" s="131">
        <v>0</v>
      </c>
      <c r="DW38" s="131">
        <v>0</v>
      </c>
      <c r="DX38" s="131">
        <v>0</v>
      </c>
      <c r="DY38" s="131">
        <v>0</v>
      </c>
      <c r="DZ38" s="131">
        <v>0</v>
      </c>
      <c r="EA38" s="131">
        <v>0</v>
      </c>
      <c r="EB38" s="131">
        <v>0</v>
      </c>
      <c r="EC38" s="131">
        <v>0</v>
      </c>
      <c r="ED38" s="131">
        <v>0</v>
      </c>
      <c r="EE38" s="131">
        <v>0</v>
      </c>
      <c r="EF38" s="131">
        <v>0</v>
      </c>
      <c r="EG38" s="131">
        <v>0</v>
      </c>
      <c r="EH38" s="131">
        <v>0</v>
      </c>
      <c r="EI38" s="131">
        <v>0</v>
      </c>
      <c r="EJ38" s="131">
        <v>0</v>
      </c>
      <c r="EK38" s="131">
        <v>0</v>
      </c>
      <c r="EL38" s="131">
        <v>0</v>
      </c>
      <c r="EM38" s="131">
        <v>0</v>
      </c>
      <c r="EN38" s="131">
        <v>0</v>
      </c>
      <c r="EO38" s="131">
        <v>0</v>
      </c>
      <c r="EP38" s="131">
        <v>0</v>
      </c>
      <c r="EQ38" s="131">
        <v>0</v>
      </c>
      <c r="ER38" s="131">
        <v>0</v>
      </c>
      <c r="ES38" s="131">
        <v>0</v>
      </c>
      <c r="ET38" s="131">
        <v>0</v>
      </c>
      <c r="EU38" s="131">
        <v>0</v>
      </c>
      <c r="EV38" s="131">
        <v>0</v>
      </c>
      <c r="EW38" s="131">
        <v>0</v>
      </c>
      <c r="EX38" s="131">
        <v>0</v>
      </c>
      <c r="EY38" s="131">
        <v>0</v>
      </c>
      <c r="EZ38" s="131">
        <v>0</v>
      </c>
      <c r="FA38" s="131">
        <v>0</v>
      </c>
      <c r="FB38" s="131">
        <v>0</v>
      </c>
      <c r="FC38" s="131">
        <v>0</v>
      </c>
      <c r="FD38" s="131">
        <v>0</v>
      </c>
      <c r="FE38" s="131">
        <v>0</v>
      </c>
      <c r="FF38" s="131">
        <v>0</v>
      </c>
      <c r="FG38" s="131">
        <v>0</v>
      </c>
      <c r="FH38" s="131">
        <v>0</v>
      </c>
      <c r="FI38" s="131">
        <v>0</v>
      </c>
      <c r="FJ38" s="131"/>
      <c r="FK38" s="131"/>
      <c r="FL38" s="131"/>
      <c r="FM38" s="131"/>
      <c r="FN38" s="131"/>
    </row>
    <row r="39" spans="1:170" s="164" customFormat="1" x14ac:dyDescent="0.3">
      <c r="A39" s="24" t="s">
        <v>24</v>
      </c>
      <c r="B39" s="25">
        <v>0</v>
      </c>
      <c r="C39" s="25">
        <v>0</v>
      </c>
      <c r="D39" s="25">
        <f>49.129019+1.637756</f>
        <v>50.766775000000003</v>
      </c>
      <c r="E39" s="25">
        <v>0</v>
      </c>
      <c r="F39" s="26">
        <f t="shared" si="23"/>
        <v>50.766775000000003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6">
        <f t="shared" si="21"/>
        <v>0</v>
      </c>
      <c r="M39" s="26">
        <v>0</v>
      </c>
      <c r="N39" s="24">
        <v>0</v>
      </c>
      <c r="O39" s="25">
        <v>0</v>
      </c>
      <c r="P39" s="26">
        <f t="shared" si="22"/>
        <v>50.766775000000003</v>
      </c>
      <c r="Q39" s="24">
        <v>0</v>
      </c>
      <c r="R39" s="16">
        <v>51</v>
      </c>
      <c r="S39" s="54">
        <v>88</v>
      </c>
      <c r="T39" s="54">
        <v>5</v>
      </c>
      <c r="U39" s="54">
        <v>5</v>
      </c>
      <c r="V39" s="54">
        <v>8</v>
      </c>
      <c r="W39" s="54">
        <v>10</v>
      </c>
      <c r="X39" s="54">
        <v>5</v>
      </c>
      <c r="Y39" s="54">
        <v>18</v>
      </c>
      <c r="Z39" s="54">
        <v>6</v>
      </c>
      <c r="AA39" s="88">
        <v>11</v>
      </c>
      <c r="AB39" s="88">
        <v>12</v>
      </c>
      <c r="AC39" s="54">
        <v>6</v>
      </c>
      <c r="AD39" s="16">
        <v>4</v>
      </c>
      <c r="AE39" s="54">
        <v>7</v>
      </c>
      <c r="AF39" s="54">
        <v>8</v>
      </c>
      <c r="AG39" s="54">
        <v>16</v>
      </c>
      <c r="AH39" s="54">
        <v>28</v>
      </c>
      <c r="AI39" s="54">
        <v>8</v>
      </c>
      <c r="AJ39" s="54">
        <v>8</v>
      </c>
      <c r="AK39" s="54">
        <v>16</v>
      </c>
      <c r="AL39" s="54">
        <v>12</v>
      </c>
      <c r="AM39" s="54">
        <v>0</v>
      </c>
      <c r="AN39" s="54">
        <v>11</v>
      </c>
      <c r="AO39" s="54">
        <v>12</v>
      </c>
      <c r="AP39" s="54">
        <v>21</v>
      </c>
      <c r="AQ39" s="54">
        <v>0</v>
      </c>
      <c r="AR39" s="54">
        <v>1</v>
      </c>
      <c r="AS39" s="54">
        <v>0</v>
      </c>
      <c r="AT39" s="54">
        <v>7</v>
      </c>
      <c r="AU39" s="54">
        <v>0</v>
      </c>
      <c r="AV39" s="54">
        <v>1</v>
      </c>
      <c r="AW39" s="75" t="s">
        <v>65</v>
      </c>
      <c r="AX39" s="54">
        <v>1</v>
      </c>
      <c r="AY39" s="54">
        <v>7</v>
      </c>
      <c r="AZ39" s="75" t="s">
        <v>65</v>
      </c>
      <c r="BA39" s="75">
        <v>4</v>
      </c>
      <c r="BB39" s="166">
        <v>1</v>
      </c>
      <c r="BC39" s="113">
        <v>11</v>
      </c>
      <c r="BD39" s="113">
        <v>2</v>
      </c>
      <c r="BE39" s="113">
        <v>7</v>
      </c>
      <c r="BF39" s="113">
        <v>10</v>
      </c>
      <c r="BG39" s="113">
        <v>6</v>
      </c>
      <c r="BH39" s="75" t="s">
        <v>65</v>
      </c>
      <c r="BI39" s="168">
        <v>3</v>
      </c>
      <c r="BJ39" s="168">
        <v>8</v>
      </c>
      <c r="BK39" s="168">
        <v>2</v>
      </c>
      <c r="BL39" s="168">
        <v>2</v>
      </c>
      <c r="BM39" s="168">
        <v>1</v>
      </c>
      <c r="BN39" s="75" t="s">
        <v>65</v>
      </c>
      <c r="BO39" s="168">
        <v>2</v>
      </c>
      <c r="BP39" s="168">
        <v>5</v>
      </c>
      <c r="BQ39" s="168">
        <v>1</v>
      </c>
      <c r="BR39" s="168">
        <v>3</v>
      </c>
      <c r="BS39" s="168">
        <v>1</v>
      </c>
      <c r="BT39" s="75">
        <v>1</v>
      </c>
      <c r="BU39" s="75">
        <v>1</v>
      </c>
      <c r="BV39" s="75">
        <v>2</v>
      </c>
      <c r="BW39" s="75">
        <v>4</v>
      </c>
      <c r="BX39" s="75">
        <v>1</v>
      </c>
      <c r="BY39" s="75" t="s">
        <v>65</v>
      </c>
      <c r="BZ39" s="75" t="s">
        <v>65</v>
      </c>
      <c r="CA39" s="75">
        <v>3</v>
      </c>
      <c r="CB39" s="75">
        <v>6</v>
      </c>
      <c r="CC39" s="75">
        <v>3</v>
      </c>
      <c r="CD39" s="75">
        <v>3</v>
      </c>
      <c r="CE39" s="75" t="s">
        <v>65</v>
      </c>
      <c r="CF39" s="75">
        <v>1</v>
      </c>
      <c r="CG39" s="75">
        <v>4</v>
      </c>
      <c r="CH39" s="75">
        <v>2</v>
      </c>
      <c r="CI39" s="75">
        <v>4</v>
      </c>
      <c r="CJ39" s="75" t="s">
        <v>65</v>
      </c>
      <c r="CK39" s="75" t="s">
        <v>65</v>
      </c>
      <c r="CL39" s="75">
        <v>10</v>
      </c>
      <c r="CM39" s="75">
        <v>1</v>
      </c>
      <c r="CN39" s="75">
        <v>2</v>
      </c>
      <c r="CO39" s="75">
        <v>9</v>
      </c>
      <c r="CP39" s="75">
        <v>3</v>
      </c>
      <c r="CQ39" s="75">
        <v>2</v>
      </c>
      <c r="CR39" s="75">
        <v>5</v>
      </c>
      <c r="CS39" s="75">
        <v>10</v>
      </c>
      <c r="CT39" s="75">
        <v>1</v>
      </c>
      <c r="CU39" s="75">
        <v>6</v>
      </c>
      <c r="CV39" s="75">
        <v>2</v>
      </c>
      <c r="CW39" s="75" t="s">
        <v>65</v>
      </c>
      <c r="CX39" s="75">
        <v>20</v>
      </c>
      <c r="CY39" s="75">
        <v>3</v>
      </c>
      <c r="CZ39" s="75">
        <v>1</v>
      </c>
      <c r="DA39" s="75">
        <v>11</v>
      </c>
      <c r="DB39" s="75">
        <v>1</v>
      </c>
      <c r="DC39" s="75">
        <v>2</v>
      </c>
      <c r="DD39" s="75">
        <v>3</v>
      </c>
      <c r="DE39" s="75">
        <v>3</v>
      </c>
      <c r="DF39" s="75">
        <v>2</v>
      </c>
      <c r="DG39" s="75">
        <v>2</v>
      </c>
      <c r="DH39" s="75">
        <v>1</v>
      </c>
      <c r="DI39" s="75">
        <v>7</v>
      </c>
      <c r="DJ39" s="75">
        <v>2</v>
      </c>
      <c r="DK39" s="75">
        <v>6</v>
      </c>
      <c r="DL39" s="75">
        <v>17</v>
      </c>
      <c r="DM39" s="75">
        <v>30</v>
      </c>
      <c r="DN39" s="75">
        <v>20</v>
      </c>
      <c r="DO39" s="75">
        <v>8</v>
      </c>
      <c r="DP39" s="75">
        <v>19</v>
      </c>
      <c r="DQ39" s="75">
        <v>12</v>
      </c>
      <c r="DR39" s="75">
        <v>3</v>
      </c>
      <c r="DS39" s="75">
        <v>5</v>
      </c>
      <c r="DT39" s="75">
        <v>6</v>
      </c>
      <c r="DU39" s="75">
        <v>10</v>
      </c>
      <c r="DV39" s="75">
        <v>10</v>
      </c>
      <c r="DW39" s="75">
        <v>30</v>
      </c>
      <c r="DX39" s="75">
        <v>64</v>
      </c>
      <c r="DY39" s="75">
        <v>13</v>
      </c>
      <c r="DZ39" s="75">
        <v>40</v>
      </c>
      <c r="EA39" s="75">
        <v>3</v>
      </c>
      <c r="EB39" s="75">
        <v>8</v>
      </c>
      <c r="EC39" s="75">
        <v>27</v>
      </c>
      <c r="ED39" s="75">
        <v>10</v>
      </c>
      <c r="EE39" s="75">
        <v>7</v>
      </c>
      <c r="EF39" s="75">
        <v>13</v>
      </c>
      <c r="EG39" s="168">
        <v>3</v>
      </c>
      <c r="EH39" s="168">
        <v>5</v>
      </c>
      <c r="EI39" s="168">
        <v>19</v>
      </c>
      <c r="EJ39" s="168">
        <v>49</v>
      </c>
      <c r="EK39" s="168">
        <v>9</v>
      </c>
      <c r="EL39" s="168">
        <v>32</v>
      </c>
      <c r="EM39" s="168">
        <v>47</v>
      </c>
      <c r="EN39" s="168">
        <v>10</v>
      </c>
      <c r="EO39" s="168">
        <v>34</v>
      </c>
      <c r="EP39" s="168">
        <v>28</v>
      </c>
      <c r="EQ39" s="168">
        <v>57</v>
      </c>
      <c r="ER39" s="168">
        <v>15</v>
      </c>
      <c r="ES39" s="168">
        <v>49</v>
      </c>
      <c r="ET39" s="168">
        <v>31</v>
      </c>
      <c r="EU39" s="168">
        <v>16</v>
      </c>
      <c r="EV39" s="168">
        <v>33</v>
      </c>
      <c r="EW39" s="168">
        <v>8</v>
      </c>
      <c r="EX39" s="168">
        <v>23</v>
      </c>
      <c r="EY39" s="168">
        <v>29</v>
      </c>
      <c r="EZ39" s="169">
        <v>29</v>
      </c>
      <c r="FA39" s="169">
        <v>12</v>
      </c>
      <c r="FB39" s="169">
        <v>3</v>
      </c>
      <c r="FC39" s="169">
        <v>17</v>
      </c>
      <c r="FD39" s="169">
        <v>11</v>
      </c>
      <c r="FE39" s="169">
        <v>5</v>
      </c>
      <c r="FF39" s="169">
        <v>12</v>
      </c>
      <c r="FG39" s="169">
        <v>10</v>
      </c>
      <c r="FH39" s="169">
        <v>8</v>
      </c>
      <c r="FI39" s="169">
        <v>7</v>
      </c>
      <c r="FJ39" s="169">
        <v>6</v>
      </c>
      <c r="FK39" s="169">
        <v>14</v>
      </c>
      <c r="FL39" s="169">
        <v>8</v>
      </c>
      <c r="FM39" s="169">
        <v>22</v>
      </c>
      <c r="FN39" s="169">
        <v>6</v>
      </c>
    </row>
    <row r="40" spans="1:170" x14ac:dyDescent="0.3">
      <c r="A40" s="22" t="s">
        <v>47</v>
      </c>
      <c r="B40" s="27">
        <v>0</v>
      </c>
      <c r="C40" s="27">
        <v>0</v>
      </c>
      <c r="D40" s="27">
        <f>49.272201+0.776203+0.015447+4.018931+22.9</f>
        <v>76.982782000000014</v>
      </c>
      <c r="E40" s="27">
        <v>0</v>
      </c>
      <c r="F40" s="28">
        <f t="shared" si="23"/>
        <v>76.982782000000014</v>
      </c>
      <c r="G40" s="27">
        <v>0</v>
      </c>
      <c r="H40" s="27">
        <v>0</v>
      </c>
      <c r="I40" s="27">
        <v>0</v>
      </c>
      <c r="J40" s="27">
        <v>0</v>
      </c>
      <c r="K40" s="27">
        <f>99.067129-0.000002+50.472415+1.837996+2370.13628299999+24.973615+1.268425+0.00289+0.513281+0.001015+0.589851+17.82456+7.452806+32.691987+0.09246</f>
        <v>2606.9247109999901</v>
      </c>
      <c r="L40" s="27">
        <f t="shared" si="21"/>
        <v>2606.9247109999901</v>
      </c>
      <c r="M40" s="27">
        <v>0</v>
      </c>
      <c r="N40" s="22">
        <v>0</v>
      </c>
      <c r="O40" s="22">
        <v>0</v>
      </c>
      <c r="P40" s="22">
        <f t="shared" si="22"/>
        <v>2683.9074929999902</v>
      </c>
      <c r="Q40" s="22">
        <v>0</v>
      </c>
      <c r="R40" s="23">
        <v>2684</v>
      </c>
      <c r="S40" s="53">
        <f>4454-1</f>
        <v>4453</v>
      </c>
      <c r="T40" s="53">
        <f>1345-1</f>
        <v>1344</v>
      </c>
      <c r="U40" s="53">
        <v>1225</v>
      </c>
      <c r="V40" s="53">
        <v>3817</v>
      </c>
      <c r="W40" s="53">
        <v>1471</v>
      </c>
      <c r="X40" s="53">
        <v>2300</v>
      </c>
      <c r="Y40" s="53">
        <v>2853</v>
      </c>
      <c r="Z40" s="53">
        <v>1649</v>
      </c>
      <c r="AA40" s="89">
        <v>1754</v>
      </c>
      <c r="AB40" s="89">
        <v>2003</v>
      </c>
      <c r="AC40" s="53">
        <v>1464</v>
      </c>
      <c r="AD40" s="23">
        <v>1927</v>
      </c>
      <c r="AE40" s="53">
        <v>1399</v>
      </c>
      <c r="AF40" s="53">
        <v>1593</v>
      </c>
      <c r="AG40" s="53">
        <v>19305</v>
      </c>
      <c r="AH40" s="53">
        <v>1983</v>
      </c>
      <c r="AI40" s="53">
        <v>1604</v>
      </c>
      <c r="AJ40" s="53">
        <v>2163</v>
      </c>
      <c r="AK40" s="53">
        <v>2075</v>
      </c>
      <c r="AL40" s="53">
        <v>1813</v>
      </c>
      <c r="AM40" s="53">
        <v>1891</v>
      </c>
      <c r="AN40" s="53">
        <v>1810</v>
      </c>
      <c r="AO40" s="53">
        <v>3777</v>
      </c>
      <c r="AP40" s="53">
        <v>2441</v>
      </c>
      <c r="AQ40" s="53">
        <v>1710</v>
      </c>
      <c r="AR40" s="53">
        <v>1856</v>
      </c>
      <c r="AS40" s="53">
        <v>2043</v>
      </c>
      <c r="AT40" s="53">
        <v>1333</v>
      </c>
      <c r="AU40" s="53">
        <v>1109</v>
      </c>
      <c r="AV40" s="53">
        <v>1452</v>
      </c>
      <c r="AW40" s="53">
        <v>1075</v>
      </c>
      <c r="AX40" s="53">
        <v>1226</v>
      </c>
      <c r="AY40" s="53">
        <v>1130</v>
      </c>
      <c r="AZ40" s="53">
        <v>2321</v>
      </c>
      <c r="BA40" s="53">
        <v>976</v>
      </c>
      <c r="BB40" s="110">
        <v>1568</v>
      </c>
      <c r="BC40" s="109">
        <v>1358</v>
      </c>
      <c r="BD40" s="109">
        <v>1029</v>
      </c>
      <c r="BE40" s="109">
        <v>896</v>
      </c>
      <c r="BF40" s="109">
        <v>1054</v>
      </c>
      <c r="BG40" s="109">
        <v>1635</v>
      </c>
      <c r="BH40" s="109">
        <v>1820</v>
      </c>
      <c r="BI40" s="109">
        <v>2684</v>
      </c>
      <c r="BJ40" s="109">
        <v>3513</v>
      </c>
      <c r="BK40" s="109">
        <v>1512</v>
      </c>
      <c r="BL40" s="109">
        <v>1418</v>
      </c>
      <c r="BM40" s="109">
        <v>1628</v>
      </c>
      <c r="BN40" s="109">
        <v>1525</v>
      </c>
      <c r="BO40" s="109">
        <v>1898</v>
      </c>
      <c r="BP40" s="109">
        <v>774</v>
      </c>
      <c r="BQ40" s="109">
        <v>4556</v>
      </c>
      <c r="BR40" s="109">
        <v>788</v>
      </c>
      <c r="BS40" s="109">
        <v>852</v>
      </c>
      <c r="BT40" s="109">
        <v>974</v>
      </c>
      <c r="BU40" s="109">
        <v>1139</v>
      </c>
      <c r="BV40" s="109">
        <v>1180</v>
      </c>
      <c r="BW40" s="109">
        <v>1063</v>
      </c>
      <c r="BX40" s="109">
        <v>3618</v>
      </c>
      <c r="BY40" s="109">
        <v>934</v>
      </c>
      <c r="BZ40" s="109">
        <v>1042</v>
      </c>
      <c r="CA40" s="109">
        <v>1263</v>
      </c>
      <c r="CB40" s="109">
        <v>1235</v>
      </c>
      <c r="CC40" s="109">
        <v>1053</v>
      </c>
      <c r="CD40" s="109">
        <v>2377</v>
      </c>
      <c r="CE40" s="109">
        <v>2531</v>
      </c>
      <c r="CF40" s="109">
        <v>2205</v>
      </c>
      <c r="CG40" s="109">
        <v>1860</v>
      </c>
      <c r="CH40" s="109">
        <v>2073</v>
      </c>
      <c r="CI40" s="109">
        <v>1953</v>
      </c>
      <c r="CJ40" s="109">
        <v>1864</v>
      </c>
      <c r="CK40" s="109">
        <v>2138</v>
      </c>
      <c r="CL40" s="109">
        <v>1916</v>
      </c>
      <c r="CM40" s="109">
        <v>2382</v>
      </c>
      <c r="CN40" s="109">
        <v>1798</v>
      </c>
      <c r="CO40" s="109">
        <v>1675</v>
      </c>
      <c r="CP40" s="109">
        <v>1958</v>
      </c>
      <c r="CQ40" s="109">
        <v>2373</v>
      </c>
      <c r="CR40" s="131">
        <v>2143</v>
      </c>
      <c r="CS40" s="131">
        <v>1924</v>
      </c>
      <c r="CT40" s="131">
        <v>2259</v>
      </c>
      <c r="CU40" s="131">
        <v>2111</v>
      </c>
      <c r="CV40" s="131">
        <v>3488</v>
      </c>
      <c r="CW40" s="131">
        <v>3125</v>
      </c>
      <c r="CX40" s="131">
        <v>2645</v>
      </c>
      <c r="CY40" s="131">
        <v>2469</v>
      </c>
      <c r="CZ40" s="131">
        <v>2263</v>
      </c>
      <c r="DA40" s="131">
        <v>1562</v>
      </c>
      <c r="DB40" s="131">
        <v>1469</v>
      </c>
      <c r="DC40" s="131">
        <v>1169</v>
      </c>
      <c r="DD40" s="131">
        <v>1095</v>
      </c>
      <c r="DE40" s="131">
        <v>1069</v>
      </c>
      <c r="DF40" s="131">
        <v>1257</v>
      </c>
      <c r="DG40" s="131">
        <v>1142</v>
      </c>
      <c r="DH40" s="131">
        <v>1478</v>
      </c>
      <c r="DI40" s="131">
        <v>1292</v>
      </c>
      <c r="DJ40" s="131">
        <v>2248</v>
      </c>
      <c r="DK40" s="131">
        <v>1425</v>
      </c>
      <c r="DL40" s="131">
        <v>1151</v>
      </c>
      <c r="DM40" s="131">
        <v>1254</v>
      </c>
      <c r="DN40" s="131">
        <v>1243</v>
      </c>
      <c r="DO40" s="131">
        <v>1353</v>
      </c>
      <c r="DP40" s="131">
        <v>1485</v>
      </c>
      <c r="DQ40" s="131">
        <v>1930</v>
      </c>
      <c r="DR40" s="131">
        <v>2123</v>
      </c>
      <c r="DS40" s="131">
        <v>2420</v>
      </c>
      <c r="DT40" s="131">
        <v>2551</v>
      </c>
      <c r="DU40" s="131">
        <v>1838</v>
      </c>
      <c r="DV40" s="131">
        <v>2942</v>
      </c>
      <c r="DW40" s="131">
        <v>3310</v>
      </c>
      <c r="DX40" s="131">
        <v>3036</v>
      </c>
      <c r="DY40" s="131">
        <v>1964</v>
      </c>
      <c r="DZ40" s="131">
        <v>2543</v>
      </c>
      <c r="EA40" s="131">
        <v>2303</v>
      </c>
      <c r="EB40" s="131">
        <v>2334</v>
      </c>
      <c r="EC40" s="131">
        <v>2418</v>
      </c>
      <c r="ED40" s="131">
        <v>2358</v>
      </c>
      <c r="EE40" s="131">
        <v>2231</v>
      </c>
      <c r="EF40" s="131">
        <v>2457</v>
      </c>
      <c r="EG40" s="131">
        <v>3452</v>
      </c>
      <c r="EH40" s="131">
        <v>4003</v>
      </c>
      <c r="EI40" s="131">
        <v>3983</v>
      </c>
      <c r="EJ40" s="131">
        <v>4292</v>
      </c>
      <c r="EK40" s="131">
        <v>5662</v>
      </c>
      <c r="EL40" s="131">
        <v>5538</v>
      </c>
      <c r="EM40" s="131">
        <v>6374</v>
      </c>
      <c r="EN40" s="131">
        <v>5508</v>
      </c>
      <c r="EO40" s="131">
        <v>7217</v>
      </c>
      <c r="EP40" s="131">
        <v>4992</v>
      </c>
      <c r="EQ40" s="131">
        <v>6110</v>
      </c>
      <c r="ER40" s="131">
        <v>8697</v>
      </c>
      <c r="ES40" s="131">
        <v>8062</v>
      </c>
      <c r="ET40" s="131">
        <v>3919</v>
      </c>
      <c r="EU40" s="131">
        <v>5787</v>
      </c>
      <c r="EV40" s="131">
        <v>5575</v>
      </c>
      <c r="EW40" s="131">
        <v>5291</v>
      </c>
      <c r="EX40" s="131">
        <v>4750</v>
      </c>
      <c r="EY40" s="131">
        <v>5097</v>
      </c>
      <c r="EZ40" s="131">
        <v>5839</v>
      </c>
      <c r="FA40" s="131">
        <v>5696</v>
      </c>
      <c r="FB40" s="131">
        <v>5132</v>
      </c>
      <c r="FC40" s="131">
        <v>5999</v>
      </c>
      <c r="FD40" s="131">
        <v>5786</v>
      </c>
      <c r="FE40" s="131">
        <v>6164</v>
      </c>
      <c r="FF40" s="131">
        <v>5149</v>
      </c>
      <c r="FG40" s="131">
        <v>5221</v>
      </c>
      <c r="FH40" s="131">
        <v>4366</v>
      </c>
      <c r="FI40" s="131">
        <v>31028</v>
      </c>
      <c r="FJ40" s="131">
        <v>4310</v>
      </c>
      <c r="FK40" s="131">
        <v>4689</v>
      </c>
      <c r="FL40" s="131">
        <v>4769</v>
      </c>
      <c r="FM40" s="131">
        <v>5258</v>
      </c>
      <c r="FN40" s="131">
        <v>4034</v>
      </c>
    </row>
    <row r="41" spans="1:170" s="164" customFormat="1" x14ac:dyDescent="0.3">
      <c r="A41" s="45" t="s">
        <v>201</v>
      </c>
      <c r="B41" s="46">
        <v>0</v>
      </c>
      <c r="C41" s="46">
        <v>0</v>
      </c>
      <c r="D41" s="46">
        <v>0</v>
      </c>
      <c r="E41" s="46">
        <v>14354.577799999999</v>
      </c>
      <c r="F41" s="47">
        <f t="shared" si="23"/>
        <v>14354.577799999999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7">
        <f t="shared" si="21"/>
        <v>0</v>
      </c>
      <c r="M41" s="47">
        <v>0</v>
      </c>
      <c r="N41" s="45">
        <v>0</v>
      </c>
      <c r="O41" s="46">
        <v>0</v>
      </c>
      <c r="P41" s="47">
        <f t="shared" si="22"/>
        <v>14354.577799999999</v>
      </c>
      <c r="Q41" s="45">
        <f>Q17</f>
        <v>12365.801933000006</v>
      </c>
      <c r="R41" s="16">
        <v>26720</v>
      </c>
      <c r="S41" s="54">
        <v>26381</v>
      </c>
      <c r="T41" s="54">
        <v>24905</v>
      </c>
      <c r="U41" s="54">
        <v>25431</v>
      </c>
      <c r="V41" s="54">
        <v>25433</v>
      </c>
      <c r="W41" s="54">
        <v>26534</v>
      </c>
      <c r="X41" s="54">
        <v>25954</v>
      </c>
      <c r="Y41" s="54">
        <v>25948</v>
      </c>
      <c r="Z41" s="54">
        <v>25501</v>
      </c>
      <c r="AA41" s="88">
        <v>25356</v>
      </c>
      <c r="AB41" s="88">
        <v>25121</v>
      </c>
      <c r="AC41" s="54">
        <v>25241</v>
      </c>
      <c r="AD41" s="16">
        <v>24845</v>
      </c>
      <c r="AE41" s="54">
        <v>24366</v>
      </c>
      <c r="AF41" s="54">
        <v>25350</v>
      </c>
      <c r="AG41" s="54">
        <v>25611</v>
      </c>
      <c r="AH41" s="54">
        <v>25480</v>
      </c>
      <c r="AI41" s="54">
        <v>25731</v>
      </c>
      <c r="AJ41" s="54">
        <v>27106</v>
      </c>
      <c r="AK41" s="54">
        <v>26482</v>
      </c>
      <c r="AL41" s="54">
        <v>27926</v>
      </c>
      <c r="AM41" s="54">
        <v>27823</v>
      </c>
      <c r="AN41" s="54">
        <v>27535</v>
      </c>
      <c r="AO41" s="54">
        <v>28483</v>
      </c>
      <c r="AP41" s="54">
        <v>28413</v>
      </c>
      <c r="AQ41" s="54">
        <v>29271</v>
      </c>
      <c r="AR41" s="54">
        <v>28191</v>
      </c>
      <c r="AS41" s="54">
        <v>28398</v>
      </c>
      <c r="AT41" s="54">
        <v>28382</v>
      </c>
      <c r="AU41" s="54">
        <v>28369</v>
      </c>
      <c r="AV41" s="54">
        <v>29328</v>
      </c>
      <c r="AW41" s="54">
        <v>29767</v>
      </c>
      <c r="AX41" s="54">
        <v>28943</v>
      </c>
      <c r="AY41" s="54">
        <v>29700</v>
      </c>
      <c r="AZ41" s="54">
        <v>31021</v>
      </c>
      <c r="BA41" s="54">
        <v>31925</v>
      </c>
      <c r="BB41" s="70">
        <v>34434</v>
      </c>
      <c r="BC41" s="70">
        <v>34640</v>
      </c>
      <c r="BD41" s="70">
        <v>34105</v>
      </c>
      <c r="BE41" s="70">
        <v>36132</v>
      </c>
      <c r="BF41" s="70">
        <v>34415</v>
      </c>
      <c r="BG41" s="70">
        <v>35231</v>
      </c>
      <c r="BH41" s="113">
        <v>35907</v>
      </c>
      <c r="BI41" s="113">
        <v>36930</v>
      </c>
      <c r="BJ41" s="113">
        <v>38264</v>
      </c>
      <c r="BK41" s="113">
        <v>38907</v>
      </c>
      <c r="BL41" s="113">
        <v>38530</v>
      </c>
      <c r="BM41" s="113">
        <v>38770</v>
      </c>
      <c r="BN41" s="113">
        <v>39864</v>
      </c>
      <c r="BO41" s="113">
        <v>39063</v>
      </c>
      <c r="BP41" s="113">
        <v>61278</v>
      </c>
      <c r="BQ41" s="113">
        <v>59305</v>
      </c>
      <c r="BR41" s="113">
        <v>58189</v>
      </c>
      <c r="BS41" s="113">
        <v>59643</v>
      </c>
      <c r="BT41" s="113">
        <v>59450</v>
      </c>
      <c r="BU41" s="113">
        <v>59939</v>
      </c>
      <c r="BV41" s="113">
        <v>59138</v>
      </c>
      <c r="BW41" s="113">
        <v>56897</v>
      </c>
      <c r="BX41" s="113">
        <v>57721</v>
      </c>
      <c r="BY41" s="113">
        <v>58560</v>
      </c>
      <c r="BZ41" s="113">
        <v>58912</v>
      </c>
      <c r="CA41" s="113">
        <v>57105</v>
      </c>
      <c r="CB41" s="113">
        <v>57642</v>
      </c>
      <c r="CC41" s="113">
        <v>59394</v>
      </c>
      <c r="CD41" s="113">
        <v>59724</v>
      </c>
      <c r="CE41" s="113">
        <v>59439</v>
      </c>
      <c r="CF41" s="113">
        <v>59343</v>
      </c>
      <c r="CG41" s="113">
        <v>56787</v>
      </c>
      <c r="CH41" s="113">
        <v>55906</v>
      </c>
      <c r="CI41" s="113">
        <v>57163</v>
      </c>
      <c r="CJ41" s="113">
        <v>58437</v>
      </c>
      <c r="CK41" s="113">
        <v>59778</v>
      </c>
      <c r="CL41" s="113">
        <v>59221</v>
      </c>
      <c r="CM41" s="113">
        <v>56872</v>
      </c>
      <c r="CN41" s="113">
        <v>57864</v>
      </c>
      <c r="CO41" s="113">
        <v>57864</v>
      </c>
      <c r="CP41" s="113">
        <v>58559</v>
      </c>
      <c r="CQ41" s="113">
        <v>58857</v>
      </c>
      <c r="CR41" s="113">
        <v>57219</v>
      </c>
      <c r="CS41" s="113">
        <v>57039</v>
      </c>
      <c r="CT41" s="113">
        <v>58335</v>
      </c>
      <c r="CU41" s="113">
        <v>56691</v>
      </c>
      <c r="CV41" s="113">
        <v>57518</v>
      </c>
      <c r="CW41" s="113">
        <v>58747</v>
      </c>
      <c r="CX41" s="113">
        <v>58713</v>
      </c>
      <c r="CY41" s="113">
        <v>57552</v>
      </c>
      <c r="CZ41" s="113">
        <v>58120</v>
      </c>
      <c r="DA41" s="113">
        <v>57632</v>
      </c>
      <c r="DB41" s="113">
        <v>57582</v>
      </c>
      <c r="DC41" s="113">
        <v>57862</v>
      </c>
      <c r="DD41" s="113">
        <v>56924</v>
      </c>
      <c r="DE41" s="113">
        <v>57274</v>
      </c>
      <c r="DF41" s="113">
        <v>58916</v>
      </c>
      <c r="DG41" s="113">
        <v>58624</v>
      </c>
      <c r="DH41" s="113">
        <v>60020</v>
      </c>
      <c r="DI41" s="113">
        <v>59846</v>
      </c>
      <c r="DJ41" s="113">
        <v>57235</v>
      </c>
      <c r="DK41" s="113">
        <v>59787</v>
      </c>
      <c r="DL41" s="113">
        <v>61065</v>
      </c>
      <c r="DM41" s="113">
        <v>67426</v>
      </c>
      <c r="DN41" s="113">
        <v>62956</v>
      </c>
      <c r="DO41" s="113">
        <v>59897</v>
      </c>
      <c r="DP41" s="113">
        <v>59372</v>
      </c>
      <c r="DQ41" s="113">
        <v>57243</v>
      </c>
      <c r="DR41" s="113">
        <v>55090</v>
      </c>
      <c r="DS41" s="113">
        <v>58942</v>
      </c>
      <c r="DT41" s="113">
        <v>58747</v>
      </c>
      <c r="DU41" s="113">
        <v>55143</v>
      </c>
      <c r="DV41" s="113">
        <v>53925</v>
      </c>
      <c r="DW41" s="113">
        <v>53759</v>
      </c>
      <c r="DX41" s="113">
        <v>54075</v>
      </c>
      <c r="DY41" s="113">
        <v>52769</v>
      </c>
      <c r="DZ41" s="113">
        <v>51470</v>
      </c>
      <c r="EA41" s="113">
        <v>51995</v>
      </c>
      <c r="EB41" s="113">
        <v>53064</v>
      </c>
      <c r="EC41" s="113">
        <v>54583</v>
      </c>
      <c r="ED41" s="113">
        <v>98256</v>
      </c>
      <c r="EE41" s="113">
        <v>97668</v>
      </c>
      <c r="EF41" s="113">
        <v>94665</v>
      </c>
      <c r="EG41" s="113">
        <v>100852</v>
      </c>
      <c r="EH41" s="113">
        <v>98044</v>
      </c>
      <c r="EI41" s="113">
        <v>98578</v>
      </c>
      <c r="EJ41" s="113">
        <v>97418</v>
      </c>
      <c r="EK41" s="113">
        <v>95664</v>
      </c>
      <c r="EL41" s="113">
        <v>98599</v>
      </c>
      <c r="EM41" s="113">
        <v>99954</v>
      </c>
      <c r="EN41" s="113">
        <v>103272</v>
      </c>
      <c r="EO41" s="113">
        <v>100475</v>
      </c>
      <c r="EP41" s="113">
        <v>101764</v>
      </c>
      <c r="EQ41" s="113">
        <v>109951</v>
      </c>
      <c r="ER41" s="113">
        <v>104994</v>
      </c>
      <c r="ES41" s="113">
        <v>102777</v>
      </c>
      <c r="ET41" s="113">
        <v>103378</v>
      </c>
      <c r="EU41" s="113">
        <v>106244</v>
      </c>
      <c r="EV41" s="113">
        <v>107883</v>
      </c>
      <c r="EW41" s="113">
        <v>110850</v>
      </c>
      <c r="EX41" s="113">
        <v>113869</v>
      </c>
      <c r="EY41" s="113">
        <v>116086</v>
      </c>
      <c r="EZ41" s="113">
        <v>112342</v>
      </c>
      <c r="FA41" s="113">
        <v>107324</v>
      </c>
      <c r="FB41" s="113">
        <v>111032</v>
      </c>
      <c r="FC41" s="113">
        <v>110435</v>
      </c>
      <c r="FD41" s="113">
        <v>116125</v>
      </c>
      <c r="FE41" s="113">
        <v>113409</v>
      </c>
      <c r="FF41" s="113">
        <v>107979</v>
      </c>
      <c r="FG41" s="113">
        <v>110632</v>
      </c>
      <c r="FH41" s="113">
        <v>111476</v>
      </c>
      <c r="FI41" s="113">
        <v>114864</v>
      </c>
      <c r="FJ41" s="113">
        <v>117479</v>
      </c>
      <c r="FK41" s="113">
        <v>110790</v>
      </c>
      <c r="FL41" s="113">
        <v>111712</v>
      </c>
      <c r="FM41" s="113">
        <v>116647</v>
      </c>
      <c r="FN41" s="113">
        <v>113720</v>
      </c>
    </row>
    <row r="42" spans="1:170" x14ac:dyDescent="0.3">
      <c r="A42" s="22" t="s">
        <v>202</v>
      </c>
      <c r="B42" s="27">
        <v>21.253568999999999</v>
      </c>
      <c r="C42" s="27">
        <v>0</v>
      </c>
      <c r="D42" s="27">
        <v>0</v>
      </c>
      <c r="E42" s="27">
        <v>0</v>
      </c>
      <c r="F42" s="28">
        <f t="shared" si="23"/>
        <v>21.253568999999999</v>
      </c>
      <c r="G42" s="27">
        <v>0</v>
      </c>
      <c r="H42" s="27">
        <v>0</v>
      </c>
      <c r="I42" s="27">
        <f>41502.515364+50519+55.443785+27.808034+3.713776+4.64081</f>
        <v>92113.12176899999</v>
      </c>
      <c r="J42" s="27">
        <v>0</v>
      </c>
      <c r="K42" s="27">
        <v>0</v>
      </c>
      <c r="L42" s="27">
        <f t="shared" si="21"/>
        <v>92113.12176899999</v>
      </c>
      <c r="M42" s="27">
        <v>0</v>
      </c>
      <c r="N42" s="22">
        <v>0</v>
      </c>
      <c r="O42" s="22">
        <v>0</v>
      </c>
      <c r="P42" s="22">
        <f t="shared" si="22"/>
        <v>92134.375337999983</v>
      </c>
      <c r="Q42" s="22">
        <v>0</v>
      </c>
      <c r="R42" s="23">
        <v>92134</v>
      </c>
      <c r="S42" s="53">
        <v>83793</v>
      </c>
      <c r="T42" s="53">
        <v>33295</v>
      </c>
      <c r="U42" s="53">
        <v>41910</v>
      </c>
      <c r="V42" s="53">
        <v>35938</v>
      </c>
      <c r="W42" s="53">
        <v>25093</v>
      </c>
      <c r="X42" s="53">
        <v>45243</v>
      </c>
      <c r="Y42" s="53">
        <v>41604</v>
      </c>
      <c r="Z42" s="53">
        <v>29432</v>
      </c>
      <c r="AA42" s="89">
        <v>47842</v>
      </c>
      <c r="AB42" s="89">
        <v>51700</v>
      </c>
      <c r="AC42" s="53">
        <v>35983</v>
      </c>
      <c r="AD42" s="23">
        <v>35336</v>
      </c>
      <c r="AE42" s="53">
        <v>31057</v>
      </c>
      <c r="AF42" s="53">
        <v>32629</v>
      </c>
      <c r="AG42" s="53">
        <v>40784</v>
      </c>
      <c r="AH42" s="53">
        <v>28680</v>
      </c>
      <c r="AI42" s="53">
        <v>34017</v>
      </c>
      <c r="AJ42" s="53">
        <v>36726</v>
      </c>
      <c r="AK42" s="53">
        <v>54883</v>
      </c>
      <c r="AL42" s="53">
        <v>72272</v>
      </c>
      <c r="AM42" s="53">
        <v>42489</v>
      </c>
      <c r="AN42" s="53">
        <v>62388</v>
      </c>
      <c r="AO42" s="53">
        <v>43420</v>
      </c>
      <c r="AP42" s="53">
        <v>74672</v>
      </c>
      <c r="AQ42" s="53">
        <v>84168</v>
      </c>
      <c r="AR42" s="53">
        <v>65314</v>
      </c>
      <c r="AS42" s="53">
        <v>50994</v>
      </c>
      <c r="AT42" s="53">
        <v>39319</v>
      </c>
      <c r="AU42" s="53">
        <v>40910</v>
      </c>
      <c r="AV42" s="53">
        <v>70580</v>
      </c>
      <c r="AW42" s="53">
        <v>70773</v>
      </c>
      <c r="AX42" s="53">
        <v>91412</v>
      </c>
      <c r="AY42" s="53">
        <v>73663</v>
      </c>
      <c r="AZ42" s="53">
        <v>90477</v>
      </c>
      <c r="BA42" s="53">
        <v>49023</v>
      </c>
      <c r="BB42" s="110">
        <v>77800</v>
      </c>
      <c r="BC42" s="109">
        <v>87781</v>
      </c>
      <c r="BD42" s="109">
        <v>57984</v>
      </c>
      <c r="BE42" s="109">
        <v>37714</v>
      </c>
      <c r="BF42" s="109">
        <v>33594</v>
      </c>
      <c r="BG42" s="109">
        <v>35485</v>
      </c>
      <c r="BH42" s="109">
        <v>72746</v>
      </c>
      <c r="BI42" s="109">
        <v>77075</v>
      </c>
      <c r="BJ42" s="109">
        <v>55917</v>
      </c>
      <c r="BK42" s="109">
        <v>40043</v>
      </c>
      <c r="BL42" s="109">
        <v>71564</v>
      </c>
      <c r="BM42" s="109">
        <v>36094</v>
      </c>
      <c r="BN42" s="109">
        <v>58418</v>
      </c>
      <c r="BO42" s="109">
        <v>57091</v>
      </c>
      <c r="BP42" s="109">
        <v>31915</v>
      </c>
      <c r="BQ42" s="109">
        <v>39635</v>
      </c>
      <c r="BR42" s="109">
        <v>32811</v>
      </c>
      <c r="BS42" s="109">
        <v>31987</v>
      </c>
      <c r="BT42" s="109">
        <v>36351</v>
      </c>
      <c r="BU42" s="109">
        <v>35069</v>
      </c>
      <c r="BV42" s="109">
        <v>28854</v>
      </c>
      <c r="BW42" s="109">
        <v>38099</v>
      </c>
      <c r="BX42" s="109">
        <v>38518</v>
      </c>
      <c r="BY42" s="109">
        <v>38251</v>
      </c>
      <c r="BZ42" s="109">
        <v>52846</v>
      </c>
      <c r="CA42" s="109">
        <v>58608</v>
      </c>
      <c r="CB42" s="109">
        <v>50071</v>
      </c>
      <c r="CC42" s="109">
        <v>45402</v>
      </c>
      <c r="CD42" s="109">
        <v>37604</v>
      </c>
      <c r="CE42" s="109">
        <v>32406</v>
      </c>
      <c r="CF42" s="109">
        <v>85948</v>
      </c>
      <c r="CG42" s="109">
        <v>87997</v>
      </c>
      <c r="CH42" s="109">
        <v>63829</v>
      </c>
      <c r="CI42" s="109">
        <v>67652</v>
      </c>
      <c r="CJ42" s="109">
        <v>74502</v>
      </c>
      <c r="CK42" s="109">
        <v>37593</v>
      </c>
      <c r="CL42" s="109">
        <v>63968</v>
      </c>
      <c r="CM42" s="109">
        <v>69734</v>
      </c>
      <c r="CN42" s="109">
        <v>40770</v>
      </c>
      <c r="CO42" s="109">
        <v>57089</v>
      </c>
      <c r="CP42" s="109">
        <v>35352</v>
      </c>
      <c r="CQ42" s="109">
        <v>30975</v>
      </c>
      <c r="CR42" s="131">
        <v>55334</v>
      </c>
      <c r="CS42" s="131">
        <v>52439</v>
      </c>
      <c r="CT42" s="131">
        <v>39112</v>
      </c>
      <c r="CU42" s="131">
        <v>32649</v>
      </c>
      <c r="CV42" s="131">
        <v>38048</v>
      </c>
      <c r="CW42" s="131">
        <v>33104</v>
      </c>
      <c r="CX42" s="131">
        <v>40434</v>
      </c>
      <c r="CY42" s="131">
        <v>64392</v>
      </c>
      <c r="CZ42" s="131">
        <v>40706</v>
      </c>
      <c r="DA42" s="131">
        <v>44906</v>
      </c>
      <c r="DB42" s="131">
        <v>34086</v>
      </c>
      <c r="DC42" s="131">
        <v>39978</v>
      </c>
      <c r="DD42" s="131">
        <v>71698</v>
      </c>
      <c r="DE42" s="131">
        <v>94654</v>
      </c>
      <c r="DF42" s="131">
        <v>129009</v>
      </c>
      <c r="DG42" s="131">
        <v>68145</v>
      </c>
      <c r="DH42" s="131">
        <v>62455</v>
      </c>
      <c r="DI42" s="131">
        <v>35426</v>
      </c>
      <c r="DJ42" s="131">
        <v>58888</v>
      </c>
      <c r="DK42" s="131">
        <v>80170</v>
      </c>
      <c r="DL42" s="131">
        <v>37879</v>
      </c>
      <c r="DM42" s="131">
        <v>242665</v>
      </c>
      <c r="DN42" s="131">
        <v>348291</v>
      </c>
      <c r="DO42" s="131">
        <v>311840</v>
      </c>
      <c r="DP42" s="131">
        <v>166462</v>
      </c>
      <c r="DQ42" s="131">
        <v>133222</v>
      </c>
      <c r="DR42" s="131">
        <v>103710</v>
      </c>
      <c r="DS42" s="131">
        <v>35148</v>
      </c>
      <c r="DT42" s="131">
        <v>34270</v>
      </c>
      <c r="DU42" s="131">
        <v>39433</v>
      </c>
      <c r="DV42" s="131">
        <v>52807</v>
      </c>
      <c r="DW42" s="131">
        <v>78378</v>
      </c>
      <c r="DX42" s="131">
        <v>32557</v>
      </c>
      <c r="DY42" s="131">
        <v>33885</v>
      </c>
      <c r="DZ42" s="131">
        <v>35463</v>
      </c>
      <c r="EA42" s="131">
        <v>32771</v>
      </c>
      <c r="EB42" s="131">
        <v>76125</v>
      </c>
      <c r="EC42" s="131">
        <v>81197</v>
      </c>
      <c r="ED42" s="131">
        <v>32420</v>
      </c>
      <c r="EE42" s="131">
        <v>31514</v>
      </c>
      <c r="EF42" s="131">
        <v>34861</v>
      </c>
      <c r="EG42" s="131">
        <v>33907</v>
      </c>
      <c r="EH42" s="131">
        <v>23372</v>
      </c>
      <c r="EI42" s="131">
        <v>40730</v>
      </c>
      <c r="EJ42" s="131">
        <v>36577</v>
      </c>
      <c r="EK42" s="131">
        <v>32733</v>
      </c>
      <c r="EL42" s="131">
        <v>32465</v>
      </c>
      <c r="EM42" s="131">
        <v>24876</v>
      </c>
      <c r="EN42" s="131">
        <v>41250</v>
      </c>
      <c r="EO42" s="131">
        <v>87097</v>
      </c>
      <c r="EP42" s="131">
        <v>34869</v>
      </c>
      <c r="EQ42" s="131">
        <v>24526</v>
      </c>
      <c r="ER42" s="131">
        <v>31591</v>
      </c>
      <c r="ES42" s="131">
        <v>35251</v>
      </c>
      <c r="ET42" s="131">
        <v>26821</v>
      </c>
      <c r="EU42" s="131">
        <v>74128</v>
      </c>
      <c r="EV42" s="131">
        <v>31832</v>
      </c>
      <c r="EW42" s="131">
        <v>85706</v>
      </c>
      <c r="EX42" s="131">
        <v>30144</v>
      </c>
      <c r="EY42" s="131">
        <v>31265</v>
      </c>
      <c r="EZ42" s="131">
        <v>26108</v>
      </c>
      <c r="FA42" s="131">
        <v>43970</v>
      </c>
      <c r="FB42" s="131">
        <v>30679</v>
      </c>
      <c r="FC42" s="131">
        <v>62240</v>
      </c>
      <c r="FD42" s="131">
        <v>46708</v>
      </c>
      <c r="FE42" s="131">
        <v>37671</v>
      </c>
      <c r="FF42" s="131">
        <v>58355</v>
      </c>
      <c r="FG42" s="131">
        <v>120532</v>
      </c>
      <c r="FH42" s="131">
        <v>31145</v>
      </c>
      <c r="FI42" s="131">
        <v>123500</v>
      </c>
      <c r="FJ42" s="131">
        <v>82269</v>
      </c>
      <c r="FK42" s="131">
        <v>51680</v>
      </c>
      <c r="FL42" s="131">
        <v>51337</v>
      </c>
      <c r="FM42" s="131">
        <v>61302</v>
      </c>
      <c r="FN42" s="131">
        <v>96732</v>
      </c>
    </row>
    <row r="43" spans="1:170" s="164" customFormat="1" x14ac:dyDescent="0.3">
      <c r="A43" s="24" t="s">
        <v>36</v>
      </c>
      <c r="B43" s="25">
        <v>0</v>
      </c>
      <c r="C43" s="25">
        <v>0</v>
      </c>
      <c r="D43" s="25">
        <v>0</v>
      </c>
      <c r="E43" s="25">
        <v>0</v>
      </c>
      <c r="F43" s="26">
        <f t="shared" si="23"/>
        <v>0</v>
      </c>
      <c r="G43" s="25">
        <v>0</v>
      </c>
      <c r="H43" s="25">
        <v>81673.068098999996</v>
      </c>
      <c r="I43" s="25">
        <v>0</v>
      </c>
      <c r="J43" s="25">
        <v>0</v>
      </c>
      <c r="K43" s="25">
        <v>0</v>
      </c>
      <c r="L43" s="26">
        <f t="shared" si="21"/>
        <v>81673.068098999996</v>
      </c>
      <c r="M43" s="26">
        <v>0</v>
      </c>
      <c r="N43" s="24">
        <v>0</v>
      </c>
      <c r="O43" s="25">
        <v>0</v>
      </c>
      <c r="P43" s="26">
        <f t="shared" si="22"/>
        <v>81673.068098999996</v>
      </c>
      <c r="Q43" s="24">
        <v>0</v>
      </c>
      <c r="R43" s="16">
        <v>81673</v>
      </c>
      <c r="S43" s="54">
        <v>97547</v>
      </c>
      <c r="T43" s="54">
        <v>139214</v>
      </c>
      <c r="U43" s="54">
        <v>129005</v>
      </c>
      <c r="V43" s="54">
        <v>150902</v>
      </c>
      <c r="W43" s="54">
        <v>202891</v>
      </c>
      <c r="X43" s="54">
        <v>143635</v>
      </c>
      <c r="Y43" s="54">
        <v>132130</v>
      </c>
      <c r="Z43" s="54">
        <v>143336</v>
      </c>
      <c r="AA43" s="88">
        <v>131023</v>
      </c>
      <c r="AB43" s="88">
        <v>114780</v>
      </c>
      <c r="AC43" s="54">
        <v>134848</v>
      </c>
      <c r="AD43" s="16">
        <v>130783</v>
      </c>
      <c r="AE43" s="54">
        <v>132231</v>
      </c>
      <c r="AF43" s="54">
        <v>155109</v>
      </c>
      <c r="AG43" s="54">
        <v>147092</v>
      </c>
      <c r="AH43" s="54">
        <v>190940</v>
      </c>
      <c r="AI43" s="54">
        <v>182254</v>
      </c>
      <c r="AJ43" s="54">
        <v>138645</v>
      </c>
      <c r="AK43" s="54">
        <v>123804</v>
      </c>
      <c r="AL43" s="54">
        <v>106981</v>
      </c>
      <c r="AM43" s="54">
        <v>135651</v>
      </c>
      <c r="AN43" s="54">
        <v>111477</v>
      </c>
      <c r="AO43" s="54">
        <v>127724</v>
      </c>
      <c r="AP43" s="54">
        <v>89464</v>
      </c>
      <c r="AQ43" s="54">
        <v>89537</v>
      </c>
      <c r="AR43" s="54">
        <v>113315</v>
      </c>
      <c r="AS43" s="54">
        <v>133313</v>
      </c>
      <c r="AT43" s="54">
        <v>146518</v>
      </c>
      <c r="AU43" s="54">
        <v>187261</v>
      </c>
      <c r="AV43" s="54">
        <v>116684</v>
      </c>
      <c r="AW43" s="54">
        <v>111370</v>
      </c>
      <c r="AX43" s="54">
        <v>90381</v>
      </c>
      <c r="AY43" s="54">
        <v>114497</v>
      </c>
      <c r="AZ43" s="54">
        <v>99165</v>
      </c>
      <c r="BA43" s="54">
        <v>142886</v>
      </c>
      <c r="BB43" s="70">
        <v>115632</v>
      </c>
      <c r="BC43" s="70">
        <v>112632</v>
      </c>
      <c r="BD43" s="70">
        <v>141681</v>
      </c>
      <c r="BE43" s="70">
        <v>159273</v>
      </c>
      <c r="BF43" s="70">
        <v>192465</v>
      </c>
      <c r="BG43" s="70">
        <v>185155</v>
      </c>
      <c r="BH43" s="70">
        <v>122089</v>
      </c>
      <c r="BI43" s="70">
        <v>110992</v>
      </c>
      <c r="BJ43" s="70">
        <v>124054</v>
      </c>
      <c r="BK43" s="70">
        <v>132110</v>
      </c>
      <c r="BL43" s="70">
        <v>98003</v>
      </c>
      <c r="BM43" s="70">
        <v>149544</v>
      </c>
      <c r="BN43" s="70">
        <v>100593</v>
      </c>
      <c r="BO43" s="70">
        <v>113650</v>
      </c>
      <c r="BP43" s="70">
        <v>144265</v>
      </c>
      <c r="BQ43" s="70">
        <v>184738</v>
      </c>
      <c r="BR43" s="70">
        <v>189737</v>
      </c>
      <c r="BS43" s="70">
        <v>244689</v>
      </c>
      <c r="BT43" s="70">
        <v>171641</v>
      </c>
      <c r="BU43" s="70">
        <v>171316</v>
      </c>
      <c r="BV43" s="70">
        <v>179112</v>
      </c>
      <c r="BW43" s="70">
        <v>180319</v>
      </c>
      <c r="BX43" s="70">
        <v>162430</v>
      </c>
      <c r="BY43" s="70">
        <v>184005</v>
      </c>
      <c r="BZ43" s="70">
        <v>147192</v>
      </c>
      <c r="CA43" s="70">
        <v>145588</v>
      </c>
      <c r="CB43" s="70">
        <v>154000</v>
      </c>
      <c r="CC43" s="70">
        <v>176502</v>
      </c>
      <c r="CD43" s="70">
        <v>189111</v>
      </c>
      <c r="CE43" s="70">
        <v>215327</v>
      </c>
      <c r="CF43" s="70">
        <v>139826</v>
      </c>
      <c r="CG43" s="70">
        <v>134999</v>
      </c>
      <c r="CH43" s="70">
        <v>154153</v>
      </c>
      <c r="CI43" s="70">
        <v>149906</v>
      </c>
      <c r="CJ43" s="70">
        <v>143158</v>
      </c>
      <c r="CK43" s="70">
        <v>183346</v>
      </c>
      <c r="CL43" s="70">
        <v>162386</v>
      </c>
      <c r="CM43" s="70">
        <v>163790</v>
      </c>
      <c r="CN43" s="70">
        <v>190980</v>
      </c>
      <c r="CO43" s="70">
        <v>188500</v>
      </c>
      <c r="CP43" s="70">
        <v>215163</v>
      </c>
      <c r="CQ43" s="70">
        <v>260438</v>
      </c>
      <c r="CR43" s="70">
        <v>182204</v>
      </c>
      <c r="CS43" s="70">
        <v>185221</v>
      </c>
      <c r="CT43" s="70">
        <v>205775</v>
      </c>
      <c r="CU43" s="70">
        <v>205453</v>
      </c>
      <c r="CV43" s="70">
        <v>193723</v>
      </c>
      <c r="CW43" s="70">
        <v>212107</v>
      </c>
      <c r="CX43" s="70">
        <v>187653</v>
      </c>
      <c r="CY43" s="70">
        <v>171363</v>
      </c>
      <c r="CZ43" s="70">
        <v>201404</v>
      </c>
      <c r="DA43" s="70">
        <v>220322</v>
      </c>
      <c r="DB43" s="70">
        <v>233546</v>
      </c>
      <c r="DC43" s="70">
        <v>220180</v>
      </c>
      <c r="DD43" s="70">
        <v>186635</v>
      </c>
      <c r="DE43" s="70">
        <v>160641</v>
      </c>
      <c r="DF43" s="70">
        <v>128722</v>
      </c>
      <c r="DG43" s="70">
        <v>189382</v>
      </c>
      <c r="DH43" s="70">
        <v>192378</v>
      </c>
      <c r="DI43" s="70">
        <v>225734</v>
      </c>
      <c r="DJ43" s="70">
        <v>187727</v>
      </c>
      <c r="DK43" s="70">
        <v>166527</v>
      </c>
      <c r="DL43" s="70">
        <v>213826</v>
      </c>
      <c r="DM43" s="70">
        <v>282435</v>
      </c>
      <c r="DN43" s="70">
        <v>221352</v>
      </c>
      <c r="DO43" s="70">
        <v>265044</v>
      </c>
      <c r="DP43" s="70">
        <v>284058</v>
      </c>
      <c r="DQ43" s="70">
        <v>256437</v>
      </c>
      <c r="DR43" s="70">
        <v>317712</v>
      </c>
      <c r="DS43" s="70">
        <v>350448</v>
      </c>
      <c r="DT43" s="70">
        <v>363595</v>
      </c>
      <c r="DU43" s="70">
        <v>373677</v>
      </c>
      <c r="DV43" s="70">
        <v>313131</v>
      </c>
      <c r="DW43" s="70">
        <v>298401</v>
      </c>
      <c r="DX43" s="70">
        <v>334679</v>
      </c>
      <c r="DY43" s="70">
        <v>321468</v>
      </c>
      <c r="DZ43" s="70">
        <v>338689</v>
      </c>
      <c r="EA43" s="70">
        <v>316521</v>
      </c>
      <c r="EB43" s="70">
        <v>272265</v>
      </c>
      <c r="EC43" s="70">
        <v>262762</v>
      </c>
      <c r="ED43" s="70">
        <v>335923</v>
      </c>
      <c r="EE43" s="70">
        <v>333034</v>
      </c>
      <c r="EF43" s="70">
        <v>385462</v>
      </c>
      <c r="EG43" s="70">
        <v>376706</v>
      </c>
      <c r="EH43" s="70">
        <v>344142</v>
      </c>
      <c r="EI43" s="70">
        <v>320125</v>
      </c>
      <c r="EJ43" s="70">
        <v>405873</v>
      </c>
      <c r="EK43" s="70">
        <v>342691</v>
      </c>
      <c r="EL43" s="70">
        <v>342023</v>
      </c>
      <c r="EM43" s="70">
        <v>363052</v>
      </c>
      <c r="EN43" s="70">
        <v>318092</v>
      </c>
      <c r="EO43" s="70">
        <v>270269</v>
      </c>
      <c r="EP43" s="70">
        <v>357839</v>
      </c>
      <c r="EQ43" s="70">
        <v>374285</v>
      </c>
      <c r="ER43" s="70">
        <v>448233</v>
      </c>
      <c r="ES43" s="70">
        <v>362912</v>
      </c>
      <c r="ET43" s="70">
        <v>304606</v>
      </c>
      <c r="EU43" s="70">
        <v>256267</v>
      </c>
      <c r="EV43" s="70">
        <v>383254</v>
      </c>
      <c r="EW43" s="70">
        <v>279767</v>
      </c>
      <c r="EX43" s="70">
        <v>371564</v>
      </c>
      <c r="EY43" s="70">
        <v>330310</v>
      </c>
      <c r="EZ43" s="70">
        <v>379297</v>
      </c>
      <c r="FA43" s="70">
        <v>299029</v>
      </c>
      <c r="FB43" s="70">
        <v>362448</v>
      </c>
      <c r="FC43" s="70">
        <v>297437</v>
      </c>
      <c r="FD43" s="70">
        <v>334920</v>
      </c>
      <c r="FE43" s="70">
        <v>291781</v>
      </c>
      <c r="FF43" s="70">
        <v>281816</v>
      </c>
      <c r="FG43" s="70">
        <v>215516</v>
      </c>
      <c r="FH43" s="70">
        <v>339958</v>
      </c>
      <c r="FI43" s="70">
        <v>243735</v>
      </c>
      <c r="FJ43" s="70">
        <v>290219</v>
      </c>
      <c r="FK43" s="70">
        <v>324924</v>
      </c>
      <c r="FL43" s="70">
        <v>324784</v>
      </c>
      <c r="FM43" s="70">
        <v>316493</v>
      </c>
      <c r="FN43" s="70">
        <v>286339</v>
      </c>
    </row>
    <row r="44" spans="1:170" x14ac:dyDescent="0.3">
      <c r="A44" s="22" t="s">
        <v>35</v>
      </c>
      <c r="B44" s="27">
        <v>0</v>
      </c>
      <c r="C44" s="27">
        <v>0</v>
      </c>
      <c r="D44" s="27">
        <v>0</v>
      </c>
      <c r="E44" s="27">
        <v>0</v>
      </c>
      <c r="F44" s="28">
        <f t="shared" si="23"/>
        <v>0</v>
      </c>
      <c r="G44" s="27">
        <v>54766.050604999997</v>
      </c>
      <c r="H44" s="27">
        <v>0</v>
      </c>
      <c r="I44" s="27">
        <v>0</v>
      </c>
      <c r="J44" s="27">
        <v>0</v>
      </c>
      <c r="K44" s="27">
        <v>0</v>
      </c>
      <c r="L44" s="27">
        <f t="shared" si="21"/>
        <v>54766.050604999997</v>
      </c>
      <c r="M44" s="27">
        <v>0</v>
      </c>
      <c r="N44" s="22">
        <v>0</v>
      </c>
      <c r="O44" s="22">
        <v>0</v>
      </c>
      <c r="P44" s="22">
        <f t="shared" si="22"/>
        <v>54766.050604999997</v>
      </c>
      <c r="Q44" s="22">
        <v>0</v>
      </c>
      <c r="R44" s="23">
        <v>54766</v>
      </c>
      <c r="S44" s="53">
        <v>51042</v>
      </c>
      <c r="T44" s="53">
        <v>50298</v>
      </c>
      <c r="U44" s="53">
        <v>50758</v>
      </c>
      <c r="V44" s="53">
        <v>49959</v>
      </c>
      <c r="W44" s="53">
        <v>51895</v>
      </c>
      <c r="X44" s="53">
        <v>51664</v>
      </c>
      <c r="Y44" s="53">
        <v>51535</v>
      </c>
      <c r="Z44" s="53">
        <v>51229</v>
      </c>
      <c r="AA44" s="89">
        <v>50812</v>
      </c>
      <c r="AB44" s="89">
        <v>50327</v>
      </c>
      <c r="AC44" s="53">
        <v>51018</v>
      </c>
      <c r="AD44" s="23">
        <v>53755</v>
      </c>
      <c r="AE44" s="53">
        <v>49188</v>
      </c>
      <c r="AF44" s="53">
        <v>48419</v>
      </c>
      <c r="AG44" s="53">
        <v>49980</v>
      </c>
      <c r="AH44" s="53">
        <v>48693</v>
      </c>
      <c r="AI44" s="53">
        <v>49106</v>
      </c>
      <c r="AJ44" s="53">
        <v>49718</v>
      </c>
      <c r="AK44" s="53">
        <v>49849</v>
      </c>
      <c r="AL44" s="53">
        <v>49797</v>
      </c>
      <c r="AM44" s="53">
        <v>49488</v>
      </c>
      <c r="AN44" s="53">
        <v>49552</v>
      </c>
      <c r="AO44" s="53">
        <v>49887</v>
      </c>
      <c r="AP44" s="53">
        <v>54060</v>
      </c>
      <c r="AQ44" s="53">
        <v>49799</v>
      </c>
      <c r="AR44" s="53">
        <v>49117</v>
      </c>
      <c r="AS44" s="53">
        <v>48508</v>
      </c>
      <c r="AT44" s="53">
        <v>49198</v>
      </c>
      <c r="AU44" s="53">
        <v>49087</v>
      </c>
      <c r="AV44" s="53">
        <v>49625</v>
      </c>
      <c r="AW44" s="53">
        <v>49691</v>
      </c>
      <c r="AX44" s="53">
        <v>49039</v>
      </c>
      <c r="AY44" s="53">
        <v>48678</v>
      </c>
      <c r="AZ44" s="53">
        <v>48373</v>
      </c>
      <c r="BA44" s="53">
        <v>49027</v>
      </c>
      <c r="BB44" s="110">
        <v>53016</v>
      </c>
      <c r="BC44" s="109">
        <v>49656</v>
      </c>
      <c r="BD44" s="109">
        <v>49070</v>
      </c>
      <c r="BE44" s="109">
        <v>49822</v>
      </c>
      <c r="BF44" s="109">
        <v>49178</v>
      </c>
      <c r="BG44" s="109">
        <v>49596</v>
      </c>
      <c r="BH44" s="109">
        <v>50331</v>
      </c>
      <c r="BI44" s="109">
        <v>50527</v>
      </c>
      <c r="BJ44" s="109">
        <v>50112</v>
      </c>
      <c r="BK44" s="109">
        <v>49856</v>
      </c>
      <c r="BL44" s="109">
        <v>49536</v>
      </c>
      <c r="BM44" s="109">
        <v>50083</v>
      </c>
      <c r="BN44" s="109">
        <v>53136</v>
      </c>
      <c r="BO44" s="109">
        <v>49957</v>
      </c>
      <c r="BP44" s="109">
        <v>49283</v>
      </c>
      <c r="BQ44" s="109">
        <v>49579</v>
      </c>
      <c r="BR44" s="109">
        <v>48706</v>
      </c>
      <c r="BS44" s="109">
        <v>48932</v>
      </c>
      <c r="BT44" s="109">
        <v>49806</v>
      </c>
      <c r="BU44" s="109">
        <v>49645</v>
      </c>
      <c r="BV44" s="109">
        <v>49013</v>
      </c>
      <c r="BW44" s="109">
        <v>48646</v>
      </c>
      <c r="BX44" s="109">
        <v>48205</v>
      </c>
      <c r="BY44" s="109">
        <v>48695</v>
      </c>
      <c r="BZ44" s="109">
        <v>50495</v>
      </c>
      <c r="CA44" s="109">
        <v>47843</v>
      </c>
      <c r="CB44" s="109">
        <v>47183</v>
      </c>
      <c r="CC44" s="109">
        <v>46887</v>
      </c>
      <c r="CD44" s="109">
        <v>46966</v>
      </c>
      <c r="CE44" s="109">
        <v>47755</v>
      </c>
      <c r="CF44" s="109">
        <v>47986</v>
      </c>
      <c r="CG44" s="109">
        <v>47421</v>
      </c>
      <c r="CH44" s="109">
        <v>46351</v>
      </c>
      <c r="CI44" s="109">
        <v>45721</v>
      </c>
      <c r="CJ44" s="109">
        <v>45290</v>
      </c>
      <c r="CK44" s="109">
        <v>45751</v>
      </c>
      <c r="CL44" s="109">
        <v>48420</v>
      </c>
      <c r="CM44" s="109">
        <v>45524</v>
      </c>
      <c r="CN44" s="109">
        <v>44749</v>
      </c>
      <c r="CO44" s="109">
        <v>44775</v>
      </c>
      <c r="CP44" s="109">
        <v>43983</v>
      </c>
      <c r="CQ44" s="109">
        <v>44037</v>
      </c>
      <c r="CR44" s="131">
        <v>43638</v>
      </c>
      <c r="CS44" s="131">
        <v>43585</v>
      </c>
      <c r="CT44" s="131">
        <v>43027</v>
      </c>
      <c r="CU44" s="131">
        <v>42682</v>
      </c>
      <c r="CV44" s="131">
        <v>42424</v>
      </c>
      <c r="CW44" s="131">
        <v>42707</v>
      </c>
      <c r="CX44" s="131">
        <v>44803</v>
      </c>
      <c r="CY44" s="131">
        <v>42090</v>
      </c>
      <c r="CZ44" s="131">
        <v>41398</v>
      </c>
      <c r="DA44" s="131">
        <v>40933</v>
      </c>
      <c r="DB44" s="131">
        <v>41357</v>
      </c>
      <c r="DC44" s="131">
        <v>41453</v>
      </c>
      <c r="DD44" s="131">
        <v>41906</v>
      </c>
      <c r="DE44" s="131">
        <v>41388</v>
      </c>
      <c r="DF44" s="131">
        <v>40726</v>
      </c>
      <c r="DG44" s="131">
        <v>40214</v>
      </c>
      <c r="DH44" s="131">
        <v>39082</v>
      </c>
      <c r="DI44" s="131">
        <v>39677</v>
      </c>
      <c r="DJ44" s="131">
        <v>41613</v>
      </c>
      <c r="DK44" s="131">
        <v>39213</v>
      </c>
      <c r="DL44" s="131">
        <v>38845</v>
      </c>
      <c r="DM44" s="131">
        <v>39011</v>
      </c>
      <c r="DN44" s="131">
        <v>39861</v>
      </c>
      <c r="DO44" s="131">
        <v>40723</v>
      </c>
      <c r="DP44" s="131">
        <v>41692</v>
      </c>
      <c r="DQ44" s="131">
        <v>42469</v>
      </c>
      <c r="DR44" s="131">
        <v>42060</v>
      </c>
      <c r="DS44" s="131">
        <v>41436</v>
      </c>
      <c r="DT44" s="131">
        <v>40532</v>
      </c>
      <c r="DU44" s="131">
        <v>39900</v>
      </c>
      <c r="DV44" s="131">
        <v>41006</v>
      </c>
      <c r="DW44" s="131">
        <v>39782</v>
      </c>
      <c r="DX44" s="131">
        <v>39414</v>
      </c>
      <c r="DY44" s="131">
        <v>39582</v>
      </c>
      <c r="DZ44" s="131">
        <v>39323</v>
      </c>
      <c r="EA44" s="131">
        <v>39138</v>
      </c>
      <c r="EB44" s="131">
        <v>39510</v>
      </c>
      <c r="EC44" s="131">
        <v>39621</v>
      </c>
      <c r="ED44" s="131">
        <v>39150</v>
      </c>
      <c r="EE44" s="131">
        <v>39192</v>
      </c>
      <c r="EF44" s="131">
        <v>38640</v>
      </c>
      <c r="EG44" s="131">
        <v>38710</v>
      </c>
      <c r="EH44" s="131">
        <v>39745</v>
      </c>
      <c r="EI44" s="131">
        <v>38593</v>
      </c>
      <c r="EJ44" s="131">
        <v>38491</v>
      </c>
      <c r="EK44" s="131">
        <v>38959</v>
      </c>
      <c r="EL44" s="131">
        <v>39112</v>
      </c>
      <c r="EM44" s="131">
        <v>39647</v>
      </c>
      <c r="EN44" s="131">
        <v>40219</v>
      </c>
      <c r="EO44" s="131">
        <v>40023</v>
      </c>
      <c r="EP44" s="131">
        <v>39370</v>
      </c>
      <c r="EQ44" s="131">
        <v>39207</v>
      </c>
      <c r="ER44" s="131">
        <v>39236</v>
      </c>
      <c r="ES44" s="131">
        <v>39425</v>
      </c>
      <c r="ET44" s="131">
        <v>40075</v>
      </c>
      <c r="EU44" s="131">
        <v>39136</v>
      </c>
      <c r="EV44" s="131">
        <v>38996</v>
      </c>
      <c r="EW44" s="131">
        <v>39332</v>
      </c>
      <c r="EX44" s="131">
        <v>39604</v>
      </c>
      <c r="EY44" s="131">
        <v>40127</v>
      </c>
      <c r="EZ44" s="131">
        <v>40492</v>
      </c>
      <c r="FA44" s="131">
        <v>40236</v>
      </c>
      <c r="FB44" s="131">
        <v>40123</v>
      </c>
      <c r="FC44" s="131">
        <v>39745</v>
      </c>
      <c r="FD44" s="131">
        <v>39466</v>
      </c>
      <c r="FE44" s="131">
        <v>39532</v>
      </c>
      <c r="FF44" s="131">
        <v>39724</v>
      </c>
      <c r="FG44" s="131">
        <v>38853</v>
      </c>
      <c r="FH44" s="131">
        <v>38352</v>
      </c>
      <c r="FI44" s="131">
        <v>38074</v>
      </c>
      <c r="FJ44" s="131">
        <v>37978</v>
      </c>
      <c r="FK44" s="131">
        <v>38410</v>
      </c>
      <c r="FL44" s="131">
        <v>38336</v>
      </c>
      <c r="FM44" s="131">
        <v>38035</v>
      </c>
      <c r="FN44" s="131">
        <v>37709</v>
      </c>
    </row>
    <row r="45" spans="1:170" s="164" customFormat="1" x14ac:dyDescent="0.3">
      <c r="A45" s="26" t="s">
        <v>49</v>
      </c>
      <c r="B45" s="29">
        <f>SUM(B33:B44)</f>
        <v>21.253568999999999</v>
      </c>
      <c r="C45" s="29">
        <f>SUM(C33:C44)</f>
        <v>208.54090100000002</v>
      </c>
      <c r="D45" s="29">
        <f>SUM(D33:D44)</f>
        <v>9849.5210689999985</v>
      </c>
      <c r="E45" s="29">
        <f>SUM(E33:E44)</f>
        <v>14354.577799999999</v>
      </c>
      <c r="F45" s="26">
        <f t="shared" si="23"/>
        <v>24433.893338999998</v>
      </c>
      <c r="G45" s="29">
        <f t="shared" ref="G45:M45" si="24">SUM(G33:G44)</f>
        <v>54766.050604999997</v>
      </c>
      <c r="H45" s="29">
        <f t="shared" si="24"/>
        <v>81673.068098999996</v>
      </c>
      <c r="I45" s="29">
        <f t="shared" si="24"/>
        <v>92113.12176899999</v>
      </c>
      <c r="J45" s="29">
        <f t="shared" si="24"/>
        <v>0</v>
      </c>
      <c r="K45" s="29">
        <f t="shared" si="24"/>
        <v>2606.9247109999901</v>
      </c>
      <c r="L45" s="26">
        <f t="shared" si="24"/>
        <v>231159.16518399998</v>
      </c>
      <c r="M45" s="26">
        <f t="shared" si="24"/>
        <v>0</v>
      </c>
      <c r="N45" s="26">
        <f>SUM(N34:N44)</f>
        <v>0</v>
      </c>
      <c r="O45" s="29">
        <v>0</v>
      </c>
      <c r="P45" s="26">
        <f t="shared" si="22"/>
        <v>255593.05852299999</v>
      </c>
      <c r="Q45" s="26">
        <f>SUM(Q34:Q44)</f>
        <v>12365.801933000006</v>
      </c>
      <c r="R45" s="30">
        <f>SUM(R33:R44)</f>
        <v>267959</v>
      </c>
      <c r="S45" s="55">
        <f>SUM(S33:S44)</f>
        <v>274906</v>
      </c>
      <c r="T45" s="55">
        <f>SUM(T33:T44)</f>
        <v>266145</v>
      </c>
      <c r="U45" s="55">
        <f>SUM(U33:U44)</f>
        <v>266530</v>
      </c>
      <c r="V45" s="55">
        <f>SUM(V33:V44)</f>
        <v>292607</v>
      </c>
      <c r="W45" s="55">
        <v>327038</v>
      </c>
      <c r="X45" s="55">
        <v>304556</v>
      </c>
      <c r="Y45" s="55">
        <v>270577</v>
      </c>
      <c r="Z45" s="55">
        <v>258638</v>
      </c>
      <c r="AA45" s="91">
        <v>274422</v>
      </c>
      <c r="AB45" s="91">
        <v>257901</v>
      </c>
      <c r="AC45" s="55">
        <v>262805</v>
      </c>
      <c r="AD45" s="30">
        <v>249260</v>
      </c>
      <c r="AE45" s="55">
        <v>246620</v>
      </c>
      <c r="AF45" s="55">
        <v>275021.00099999999</v>
      </c>
      <c r="AG45" s="55">
        <v>304327</v>
      </c>
      <c r="AH45" s="55">
        <v>302285</v>
      </c>
      <c r="AI45" s="55">
        <v>304532</v>
      </c>
      <c r="AJ45" s="55">
        <v>277516</v>
      </c>
      <c r="AK45" s="55">
        <v>272624</v>
      </c>
      <c r="AL45" s="55">
        <v>265524</v>
      </c>
      <c r="AM45" s="55">
        <v>282312</v>
      </c>
      <c r="AN45" s="55">
        <v>261151</v>
      </c>
      <c r="AO45" s="55">
        <v>263106</v>
      </c>
      <c r="AP45" s="55">
        <v>251964</v>
      </c>
      <c r="AQ45" s="55">
        <v>263817</v>
      </c>
      <c r="AR45" s="55">
        <v>267314</v>
      </c>
      <c r="AS45" s="55">
        <v>274507</v>
      </c>
      <c r="AT45" s="55">
        <v>278163</v>
      </c>
      <c r="AU45" s="55">
        <v>313962</v>
      </c>
      <c r="AV45" s="55">
        <v>279394</v>
      </c>
      <c r="AW45" s="55">
        <v>277154</v>
      </c>
      <c r="AX45" s="55">
        <v>267212</v>
      </c>
      <c r="AY45" s="55">
        <v>306857</v>
      </c>
      <c r="AZ45" s="55">
        <v>305379</v>
      </c>
      <c r="BA45" s="55">
        <v>302651</v>
      </c>
      <c r="BB45" s="115">
        <v>296482</v>
      </c>
      <c r="BC45" s="115">
        <v>321555</v>
      </c>
      <c r="BD45" s="115">
        <v>373894</v>
      </c>
      <c r="BE45" s="115">
        <v>318791</v>
      </c>
      <c r="BF45" s="115">
        <v>371288</v>
      </c>
      <c r="BG45" s="115">
        <v>350054</v>
      </c>
      <c r="BH45" s="170">
        <v>322644</v>
      </c>
      <c r="BI45" s="170">
        <v>315952</v>
      </c>
      <c r="BJ45" s="170">
        <v>316033</v>
      </c>
      <c r="BK45" s="170">
        <v>303357</v>
      </c>
      <c r="BL45" s="170">
        <v>299887</v>
      </c>
      <c r="BM45" s="170">
        <v>310655</v>
      </c>
      <c r="BN45" s="170">
        <v>269049</v>
      </c>
      <c r="BO45" s="170">
        <v>297579</v>
      </c>
      <c r="BP45" s="170">
        <v>320046</v>
      </c>
      <c r="BQ45" s="170">
        <v>376860</v>
      </c>
      <c r="BR45" s="170">
        <v>365475</v>
      </c>
      <c r="BS45" s="170">
        <v>422409</v>
      </c>
      <c r="BT45" s="170">
        <v>355715</v>
      </c>
      <c r="BU45" s="170">
        <v>356384</v>
      </c>
      <c r="BV45" s="170">
        <v>355169</v>
      </c>
      <c r="BW45" s="170">
        <v>360547</v>
      </c>
      <c r="BX45" s="170">
        <v>350933</v>
      </c>
      <c r="BY45" s="170">
        <v>368256</v>
      </c>
      <c r="BZ45" s="170">
        <v>331441</v>
      </c>
      <c r="CA45" s="170">
        <v>334695</v>
      </c>
      <c r="CB45" s="170">
        <v>328107</v>
      </c>
      <c r="CC45" s="170">
        <v>376902</v>
      </c>
      <c r="CD45" s="170">
        <v>371791</v>
      </c>
      <c r="CE45" s="170">
        <v>378569</v>
      </c>
      <c r="CF45" s="170">
        <v>353552</v>
      </c>
      <c r="CG45" s="170">
        <v>344354</v>
      </c>
      <c r="CH45" s="170">
        <v>338641</v>
      </c>
      <c r="CI45" s="170">
        <v>342706</v>
      </c>
      <c r="CJ45" s="170">
        <v>341899</v>
      </c>
      <c r="CK45" s="170">
        <v>344762</v>
      </c>
      <c r="CL45" s="170">
        <v>342824</v>
      </c>
      <c r="CM45" s="170">
        <v>352874</v>
      </c>
      <c r="CN45" s="170">
        <v>349181</v>
      </c>
      <c r="CO45" s="170">
        <v>358577</v>
      </c>
      <c r="CP45" s="170">
        <v>369364</v>
      </c>
      <c r="CQ45" s="170">
        <v>409299</v>
      </c>
      <c r="CR45" s="170">
        <v>355301</v>
      </c>
      <c r="CS45" s="170">
        <v>351856</v>
      </c>
      <c r="CT45" s="170">
        <v>360239</v>
      </c>
      <c r="CU45" s="170">
        <v>366040</v>
      </c>
      <c r="CV45" s="170">
        <v>347428</v>
      </c>
      <c r="CW45" s="170">
        <v>376901</v>
      </c>
      <c r="CX45" s="170">
        <v>345188</v>
      </c>
      <c r="CY45" s="170">
        <v>352790</v>
      </c>
      <c r="CZ45" s="170">
        <v>359942</v>
      </c>
      <c r="DA45" s="170">
        <v>386715</v>
      </c>
      <c r="DB45" s="170">
        <v>393033</v>
      </c>
      <c r="DC45" s="170">
        <v>383209</v>
      </c>
      <c r="DD45" s="170">
        <v>383073</v>
      </c>
      <c r="DE45" s="170">
        <v>372930</v>
      </c>
      <c r="DF45" s="170">
        <v>377311</v>
      </c>
      <c r="DG45" s="170">
        <v>382113</v>
      </c>
      <c r="DH45" s="170">
        <v>374818</v>
      </c>
      <c r="DI45" s="170">
        <v>380237</v>
      </c>
      <c r="DJ45" s="170">
        <v>359529</v>
      </c>
      <c r="DK45" s="170">
        <v>362751</v>
      </c>
      <c r="DL45" s="170">
        <v>365978</v>
      </c>
      <c r="DM45" s="170">
        <v>668161</v>
      </c>
      <c r="DN45" s="170">
        <v>750828</v>
      </c>
      <c r="DO45" s="170">
        <v>750708</v>
      </c>
      <c r="DP45" s="170">
        <v>622649</v>
      </c>
      <c r="DQ45" s="170">
        <v>518274</v>
      </c>
      <c r="DR45" s="170">
        <v>547012</v>
      </c>
      <c r="DS45" s="170">
        <v>509920</v>
      </c>
      <c r="DT45" s="170">
        <v>520921</v>
      </c>
      <c r="DU45" s="170">
        <v>532832</v>
      </c>
      <c r="DV45" s="170">
        <v>478227</v>
      </c>
      <c r="DW45" s="170">
        <v>498235</v>
      </c>
      <c r="DX45" s="170">
        <v>481187</v>
      </c>
      <c r="DY45" s="170">
        <v>452909</v>
      </c>
      <c r="DZ45" s="170">
        <v>486566</v>
      </c>
      <c r="EA45" s="170">
        <v>464158</v>
      </c>
      <c r="EB45" s="170">
        <v>463696</v>
      </c>
      <c r="EC45" s="170">
        <v>464120</v>
      </c>
      <c r="ED45" s="170">
        <v>534165</v>
      </c>
      <c r="EE45" s="170">
        <v>552619</v>
      </c>
      <c r="EF45" s="170">
        <v>580376</v>
      </c>
      <c r="EG45" s="170">
        <v>581764</v>
      </c>
      <c r="EH45" s="170">
        <v>531536</v>
      </c>
      <c r="EI45" s="170">
        <v>527316</v>
      </c>
      <c r="EJ45" s="170">
        <v>633764</v>
      </c>
      <c r="EK45" s="170">
        <v>612909</v>
      </c>
      <c r="EL45" s="170">
        <v>551530</v>
      </c>
      <c r="EM45" s="170">
        <v>608263</v>
      </c>
      <c r="EN45" s="170">
        <f>SUM(EN35:EN44)</f>
        <v>533825</v>
      </c>
      <c r="EO45" s="170">
        <f>SUM(EO35:EO44)</f>
        <v>584533</v>
      </c>
      <c r="EP45" s="170">
        <f>SUM(EP35:EP44)</f>
        <v>564706</v>
      </c>
      <c r="EQ45" s="170">
        <f>SUM(EQ32:EQ44)</f>
        <v>685025</v>
      </c>
      <c r="ER45" s="170">
        <f>SUM(ER32:ER44)</f>
        <v>725246</v>
      </c>
      <c r="ES45" s="170">
        <f>SUM(ES32:ES44)</f>
        <v>687926</v>
      </c>
      <c r="ET45" s="170">
        <f>SUM(ET35:ET44)</f>
        <v>492336</v>
      </c>
      <c r="EU45" s="170">
        <f>SUM(EU33:EU44)</f>
        <v>570279</v>
      </c>
      <c r="EV45" s="170">
        <f>SUM(EV33:EV44)</f>
        <v>594980</v>
      </c>
      <c r="EW45" s="170">
        <f>SUM(EW33:EW44)</f>
        <v>611936</v>
      </c>
      <c r="EX45" s="170">
        <f>SUM(EX33:EX44)</f>
        <v>586635</v>
      </c>
      <c r="EY45" s="170">
        <f>SUM(EY33:EY44)</f>
        <v>649000</v>
      </c>
      <c r="EZ45" s="170">
        <v>603320</v>
      </c>
      <c r="FA45" s="170">
        <f t="shared" ref="FA45:FG45" si="25">SUM(FA33:FA44)</f>
        <v>590334</v>
      </c>
      <c r="FB45" s="170">
        <f t="shared" si="25"/>
        <v>590289</v>
      </c>
      <c r="FC45" s="170">
        <f t="shared" si="25"/>
        <v>589843</v>
      </c>
      <c r="FD45" s="170">
        <f t="shared" si="25"/>
        <v>591205</v>
      </c>
      <c r="FE45" s="170">
        <f t="shared" si="25"/>
        <v>549489</v>
      </c>
      <c r="FF45" s="170">
        <f t="shared" si="25"/>
        <v>531958</v>
      </c>
      <c r="FG45" s="170">
        <f t="shared" si="25"/>
        <v>534084</v>
      </c>
      <c r="FH45" s="170">
        <f t="shared" ref="FH45:FN45" si="26">SUM(FH33:FH44)</f>
        <v>576152</v>
      </c>
      <c r="FI45" s="170">
        <f t="shared" si="26"/>
        <v>582263</v>
      </c>
      <c r="FJ45" s="170">
        <f t="shared" si="26"/>
        <v>581707</v>
      </c>
      <c r="FK45" s="170">
        <f t="shared" si="26"/>
        <v>585345</v>
      </c>
      <c r="FL45" s="170">
        <f t="shared" si="26"/>
        <v>585741</v>
      </c>
      <c r="FM45" s="170">
        <f t="shared" si="26"/>
        <v>618463</v>
      </c>
      <c r="FN45" s="170">
        <f t="shared" si="26"/>
        <v>601945</v>
      </c>
    </row>
    <row r="46" spans="1:170" x14ac:dyDescent="0.3">
      <c r="A46" s="15"/>
      <c r="B46" s="13"/>
      <c r="C46" s="13"/>
      <c r="D46" s="13"/>
      <c r="E46" s="13"/>
      <c r="F46" s="17"/>
      <c r="G46" s="13"/>
      <c r="H46" s="13"/>
      <c r="I46" s="13"/>
      <c r="J46" s="13"/>
      <c r="K46" s="13"/>
      <c r="L46" s="17"/>
      <c r="M46" s="17"/>
      <c r="N46" s="15"/>
      <c r="O46" s="13"/>
      <c r="P46" s="17"/>
      <c r="Q46" s="15"/>
      <c r="R46" s="16"/>
      <c r="S46" s="52"/>
      <c r="T46" s="52"/>
      <c r="U46" s="52"/>
      <c r="V46" s="52"/>
      <c r="W46" s="52"/>
      <c r="X46" s="52"/>
      <c r="Y46" s="52"/>
      <c r="Z46" s="52"/>
      <c r="AA46" s="88"/>
      <c r="AB46" s="88"/>
      <c r="AC46" s="52"/>
      <c r="AD46" s="16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114"/>
      <c r="BC46" s="115"/>
      <c r="BD46" s="70"/>
      <c r="BE46" s="70"/>
      <c r="BF46" s="70"/>
      <c r="BG46" s="70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</row>
    <row r="47" spans="1:170" x14ac:dyDescent="0.3">
      <c r="A47" s="26" t="s">
        <v>50</v>
      </c>
      <c r="B47" s="29">
        <v>0</v>
      </c>
      <c r="C47" s="29">
        <v>0</v>
      </c>
      <c r="D47" s="29">
        <v>0</v>
      </c>
      <c r="E47" s="29">
        <v>0</v>
      </c>
      <c r="F47" s="26">
        <f t="shared" si="23"/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6">
        <f>SUM(G47:K47)</f>
        <v>0</v>
      </c>
      <c r="M47" s="26">
        <v>3309033.1395700001</v>
      </c>
      <c r="N47" s="26">
        <v>0</v>
      </c>
      <c r="O47" s="29">
        <v>0</v>
      </c>
      <c r="P47" s="26">
        <f>+F47+L47+M47+N47</f>
        <v>3309033.1395700001</v>
      </c>
      <c r="Q47" s="26">
        <v>0</v>
      </c>
      <c r="R47" s="30">
        <v>3309033</v>
      </c>
      <c r="S47" s="55">
        <v>3417877</v>
      </c>
      <c r="T47" s="55">
        <v>3391023</v>
      </c>
      <c r="U47" s="55">
        <v>3495862</v>
      </c>
      <c r="V47" s="55">
        <v>3510048</v>
      </c>
      <c r="W47" s="55">
        <v>3503830</v>
      </c>
      <c r="X47" s="55">
        <v>3559939</v>
      </c>
      <c r="Y47" s="55">
        <v>3664702</v>
      </c>
      <c r="Z47" s="55">
        <v>3640949</v>
      </c>
      <c r="AA47" s="91">
        <v>3721933</v>
      </c>
      <c r="AB47" s="91">
        <v>3753068</v>
      </c>
      <c r="AC47" s="55">
        <v>3785393</v>
      </c>
      <c r="AD47" s="30">
        <v>3813576</v>
      </c>
      <c r="AE47" s="55">
        <v>3893772</v>
      </c>
      <c r="AF47" s="55">
        <v>4053982</v>
      </c>
      <c r="AG47" s="55">
        <v>4181074</v>
      </c>
      <c r="AH47" s="55">
        <v>4267265</v>
      </c>
      <c r="AI47" s="55">
        <v>4340569</v>
      </c>
      <c r="AJ47" s="55">
        <v>4395257</v>
      </c>
      <c r="AK47" s="55">
        <v>4445007</v>
      </c>
      <c r="AL47" s="55">
        <v>4559626</v>
      </c>
      <c r="AM47" s="55">
        <v>4712304</v>
      </c>
      <c r="AN47" s="55">
        <v>4816629</v>
      </c>
      <c r="AO47" s="55">
        <v>4999852</v>
      </c>
      <c r="AP47" s="55">
        <v>5034846</v>
      </c>
      <c r="AQ47" s="55">
        <v>5118676</v>
      </c>
      <c r="AR47" s="55">
        <v>5086865</v>
      </c>
      <c r="AS47" s="55">
        <v>5108760</v>
      </c>
      <c r="AT47" s="55">
        <v>5148307</v>
      </c>
      <c r="AU47" s="55">
        <v>5252605</v>
      </c>
      <c r="AV47" s="55">
        <v>5476486</v>
      </c>
      <c r="AW47" s="55">
        <v>5538216</v>
      </c>
      <c r="AX47" s="55">
        <v>5506116</v>
      </c>
      <c r="AY47" s="55">
        <v>5532166</v>
      </c>
      <c r="AZ47" s="55">
        <v>5821475</v>
      </c>
      <c r="BA47" s="55">
        <v>6104820</v>
      </c>
      <c r="BB47" s="114">
        <v>6427537</v>
      </c>
      <c r="BC47" s="115">
        <v>6598763</v>
      </c>
      <c r="BD47" s="115">
        <v>6715209</v>
      </c>
      <c r="BE47" s="115">
        <v>7011157</v>
      </c>
      <c r="BF47" s="115">
        <v>6741087</v>
      </c>
      <c r="BG47" s="115">
        <v>6942596</v>
      </c>
      <c r="BH47" s="115">
        <v>6895735</v>
      </c>
      <c r="BI47" s="115">
        <v>7155940</v>
      </c>
      <c r="BJ47" s="115">
        <v>7056708</v>
      </c>
      <c r="BK47" s="115">
        <v>7016119</v>
      </c>
      <c r="BL47" s="115">
        <v>7293118</v>
      </c>
      <c r="BM47" s="115">
        <v>7395816</v>
      </c>
      <c r="BN47" s="115">
        <v>7471220</v>
      </c>
      <c r="BO47" s="115">
        <v>7059375</v>
      </c>
      <c r="BP47" s="115">
        <v>7046910</v>
      </c>
      <c r="BQ47" s="115">
        <v>7078231</v>
      </c>
      <c r="BR47" s="115">
        <v>6986438</v>
      </c>
      <c r="BS47" s="115">
        <v>7207266</v>
      </c>
      <c r="BT47" s="115">
        <v>7174944</v>
      </c>
      <c r="BU47" s="115">
        <v>7451206</v>
      </c>
      <c r="BV47" s="115">
        <v>7385765</v>
      </c>
      <c r="BW47" s="115">
        <v>7115550</v>
      </c>
      <c r="BX47" s="115">
        <v>7175314</v>
      </c>
      <c r="BY47" s="115">
        <v>7310431</v>
      </c>
      <c r="BZ47" s="115">
        <v>7506763</v>
      </c>
      <c r="CA47" s="115">
        <v>7319528</v>
      </c>
      <c r="CB47" s="115">
        <v>7556066</v>
      </c>
      <c r="CC47" s="115">
        <v>7866112</v>
      </c>
      <c r="CD47" s="115">
        <v>7986140</v>
      </c>
      <c r="CE47" s="115">
        <v>8028284</v>
      </c>
      <c r="CF47" s="115">
        <v>8017775</v>
      </c>
      <c r="CG47" s="115">
        <v>7744744</v>
      </c>
      <c r="CH47" s="115">
        <v>7666320</v>
      </c>
      <c r="CI47" s="115">
        <v>7948875</v>
      </c>
      <c r="CJ47" s="115">
        <v>8252574</v>
      </c>
      <c r="CK47" s="115">
        <v>8480821</v>
      </c>
      <c r="CL47" s="115">
        <v>8483727</v>
      </c>
      <c r="CM47" s="115">
        <v>8277072</v>
      </c>
      <c r="CN47" s="115">
        <v>8212999</v>
      </c>
      <c r="CO47" s="115">
        <v>8123128</v>
      </c>
      <c r="CP47" s="115">
        <v>8306393</v>
      </c>
      <c r="CQ47" s="48">
        <v>8428443</v>
      </c>
      <c r="CR47" s="48">
        <v>8334763</v>
      </c>
      <c r="CS47" s="48">
        <v>8476908</v>
      </c>
      <c r="CT47" s="48">
        <v>8704174</v>
      </c>
      <c r="CU47" s="48">
        <v>8473934</v>
      </c>
      <c r="CV47" s="48">
        <v>8232018</v>
      </c>
      <c r="CW47" s="48">
        <v>8516516</v>
      </c>
      <c r="CX47" s="48">
        <v>8251401</v>
      </c>
      <c r="CY47" s="48">
        <v>8502906</v>
      </c>
      <c r="CZ47" s="48">
        <v>8779467</v>
      </c>
      <c r="DA47" s="48">
        <v>8936504</v>
      </c>
      <c r="DB47" s="48">
        <v>9179465</v>
      </c>
      <c r="DC47" s="48">
        <v>8943983</v>
      </c>
      <c r="DD47" s="48">
        <v>9159540</v>
      </c>
      <c r="DE47" s="48">
        <v>9417043</v>
      </c>
      <c r="DF47" s="48">
        <v>9626694</v>
      </c>
      <c r="DG47" s="48">
        <v>9738576</v>
      </c>
      <c r="DH47" s="48">
        <v>10088045</v>
      </c>
      <c r="DI47" s="48">
        <v>10245273</v>
      </c>
      <c r="DJ47" s="48">
        <v>10083771</v>
      </c>
      <c r="DK47" s="48">
        <v>10486345</v>
      </c>
      <c r="DL47" s="48">
        <v>10170841</v>
      </c>
      <c r="DM47" s="48">
        <v>9996824</v>
      </c>
      <c r="DN47" s="48">
        <v>10423625</v>
      </c>
      <c r="DO47" s="48">
        <v>10223674</v>
      </c>
      <c r="DP47" s="48">
        <v>10397725</v>
      </c>
      <c r="DQ47" s="48">
        <v>10194591</v>
      </c>
      <c r="DR47" s="48">
        <v>10092400</v>
      </c>
      <c r="DS47" s="48">
        <v>10605942</v>
      </c>
      <c r="DT47" s="48">
        <v>10623710</v>
      </c>
      <c r="DU47" s="48">
        <v>10831506</v>
      </c>
      <c r="DV47" s="48">
        <v>10908457</v>
      </c>
      <c r="DW47" s="48">
        <v>10828144</v>
      </c>
      <c r="DX47" s="48">
        <v>11023619</v>
      </c>
      <c r="DY47" s="48">
        <v>11031844</v>
      </c>
      <c r="DZ47" s="48">
        <v>11082874</v>
      </c>
      <c r="EA47" s="48">
        <v>11275240</v>
      </c>
      <c r="EB47" s="48">
        <v>11669886</v>
      </c>
      <c r="EC47" s="48">
        <v>12061032</v>
      </c>
      <c r="ED47" s="48">
        <v>12049332</v>
      </c>
      <c r="EE47" s="48">
        <v>11669957</v>
      </c>
      <c r="EF47" s="48">
        <v>11674869</v>
      </c>
      <c r="EG47" s="48">
        <v>12313841</v>
      </c>
      <c r="EH47" s="48">
        <v>12340085</v>
      </c>
      <c r="EI47" s="48">
        <v>11972173</v>
      </c>
      <c r="EJ47" s="48">
        <v>11583289</v>
      </c>
      <c r="EK47" s="48">
        <v>11654957</v>
      </c>
      <c r="EL47" s="48">
        <v>11653521</v>
      </c>
      <c r="EM47" s="48">
        <v>11836061</v>
      </c>
      <c r="EN47" s="48">
        <v>11657245</v>
      </c>
      <c r="EO47" s="48">
        <v>12053627</v>
      </c>
      <c r="EP47" s="48">
        <v>11980370</v>
      </c>
      <c r="EQ47" s="48">
        <v>12214687</v>
      </c>
      <c r="ER47" s="48">
        <v>12204568</v>
      </c>
      <c r="ES47" s="48">
        <v>12718768</v>
      </c>
      <c r="ET47" s="48">
        <v>12429334</v>
      </c>
      <c r="EU47" s="48">
        <v>13504777</v>
      </c>
      <c r="EV47" s="48">
        <v>13694280</v>
      </c>
      <c r="EW47" s="48">
        <v>14292451</v>
      </c>
      <c r="EX47" s="48">
        <v>14844322</v>
      </c>
      <c r="EY47" s="48">
        <v>15261141</v>
      </c>
      <c r="EZ47" s="4">
        <v>15299608</v>
      </c>
      <c r="FA47" s="4">
        <v>14923447</v>
      </c>
      <c r="FB47" s="4">
        <v>15338319</v>
      </c>
      <c r="FC47" s="4">
        <v>14798961</v>
      </c>
      <c r="FD47" s="4">
        <v>15164974</v>
      </c>
      <c r="FE47" s="4">
        <v>15908115</v>
      </c>
      <c r="FF47" s="4">
        <v>15756719</v>
      </c>
      <c r="FG47" s="4">
        <v>16220271</v>
      </c>
      <c r="FH47" s="4">
        <v>16851027</v>
      </c>
      <c r="FI47" s="4">
        <v>17707191</v>
      </c>
      <c r="FJ47" s="4">
        <v>17581362</v>
      </c>
      <c r="FK47" s="4">
        <v>17275412</v>
      </c>
      <c r="FL47" s="4">
        <v>17733422</v>
      </c>
      <c r="FM47" s="4">
        <v>18633310</v>
      </c>
      <c r="FN47" s="4">
        <v>18514743</v>
      </c>
    </row>
    <row r="48" spans="1:170" x14ac:dyDescent="0.3">
      <c r="A48" s="15"/>
      <c r="B48" s="13"/>
      <c r="C48" s="13"/>
      <c r="D48" s="13"/>
      <c r="E48" s="13"/>
      <c r="F48" s="17"/>
      <c r="G48" s="13"/>
      <c r="H48" s="13"/>
      <c r="I48" s="13"/>
      <c r="J48" s="13"/>
      <c r="K48" s="13"/>
      <c r="L48" s="17"/>
      <c r="M48" s="17"/>
      <c r="N48" s="15"/>
      <c r="O48" s="13"/>
      <c r="P48" s="17"/>
      <c r="Q48" s="15"/>
      <c r="R48" s="16"/>
      <c r="S48" s="52"/>
      <c r="T48" s="52"/>
      <c r="U48" s="52"/>
      <c r="V48" s="52"/>
      <c r="W48" s="52"/>
      <c r="X48" s="52"/>
      <c r="Y48" s="52"/>
      <c r="Z48" s="52"/>
      <c r="AA48" s="88"/>
      <c r="AB48" s="88"/>
      <c r="AC48" s="52"/>
      <c r="AD48" s="16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114"/>
      <c r="BC48" s="115"/>
      <c r="BD48" s="70"/>
      <c r="BE48" s="70"/>
      <c r="BF48" s="70"/>
      <c r="BG48" s="70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</row>
    <row r="49" spans="1:170" x14ac:dyDescent="0.3">
      <c r="A49" s="26" t="s">
        <v>38</v>
      </c>
      <c r="B49" s="29">
        <v>0</v>
      </c>
      <c r="C49" s="29">
        <v>0</v>
      </c>
      <c r="D49" s="29">
        <v>516.86409700000002</v>
      </c>
      <c r="E49" s="29">
        <v>0</v>
      </c>
      <c r="F49" s="26">
        <f t="shared" si="23"/>
        <v>516.86409700000002</v>
      </c>
      <c r="G49" s="29">
        <v>0</v>
      </c>
      <c r="H49" s="29">
        <v>0</v>
      </c>
      <c r="I49" s="29">
        <v>0</v>
      </c>
      <c r="J49" s="29">
        <v>0</v>
      </c>
      <c r="K49" s="29">
        <f>104.126577+10.697117+0.00975+0.316457-0.00219+1608.864516</f>
        <v>1724.0122270000002</v>
      </c>
      <c r="L49" s="26">
        <f>SUM(G49:K49)</f>
        <v>1724.0122270000002</v>
      </c>
      <c r="M49" s="26">
        <v>0</v>
      </c>
      <c r="N49" s="26">
        <v>0</v>
      </c>
      <c r="O49" s="29">
        <v>0</v>
      </c>
      <c r="P49" s="26">
        <f>+F49+L49+M49+N49</f>
        <v>2240.8763240000003</v>
      </c>
      <c r="Q49" s="26">
        <v>0</v>
      </c>
      <c r="R49" s="30">
        <v>2241</v>
      </c>
      <c r="S49" s="55">
        <v>2217</v>
      </c>
      <c r="T49" s="55">
        <v>2076</v>
      </c>
      <c r="U49" s="55">
        <v>2167</v>
      </c>
      <c r="V49" s="55">
        <v>2154</v>
      </c>
      <c r="W49" s="55">
        <v>2195</v>
      </c>
      <c r="X49" s="55">
        <v>2221</v>
      </c>
      <c r="Y49" s="55">
        <v>2221</v>
      </c>
      <c r="Z49" s="55">
        <v>2053</v>
      </c>
      <c r="AA49" s="88">
        <v>2020</v>
      </c>
      <c r="AB49" s="88">
        <v>2028</v>
      </c>
      <c r="AC49" s="55">
        <v>1575</v>
      </c>
      <c r="AD49" s="30">
        <v>545</v>
      </c>
      <c r="AE49" s="55">
        <v>453</v>
      </c>
      <c r="AF49" s="55">
        <v>470</v>
      </c>
      <c r="AG49" s="55">
        <v>534</v>
      </c>
      <c r="AH49" s="55">
        <v>568</v>
      </c>
      <c r="AI49" s="55">
        <v>549</v>
      </c>
      <c r="AJ49" s="55">
        <v>481</v>
      </c>
      <c r="AK49" s="55">
        <v>523</v>
      </c>
      <c r="AL49" s="55">
        <v>477</v>
      </c>
      <c r="AM49" s="55">
        <v>572</v>
      </c>
      <c r="AN49" s="55">
        <v>566</v>
      </c>
      <c r="AO49" s="55">
        <v>581</v>
      </c>
      <c r="AP49" s="55">
        <v>983</v>
      </c>
      <c r="AQ49" s="55">
        <v>1006</v>
      </c>
      <c r="AR49" s="55">
        <v>1103</v>
      </c>
      <c r="AS49" s="55">
        <v>1233</v>
      </c>
      <c r="AT49" s="55">
        <v>1255</v>
      </c>
      <c r="AU49" s="55">
        <v>1241</v>
      </c>
      <c r="AV49" s="55">
        <v>1160</v>
      </c>
      <c r="AW49" s="55">
        <v>1158</v>
      </c>
      <c r="AX49" s="55">
        <v>1171</v>
      </c>
      <c r="AY49" s="55">
        <v>1180</v>
      </c>
      <c r="AZ49" s="55">
        <v>1231</v>
      </c>
      <c r="BA49" s="55">
        <v>1193</v>
      </c>
      <c r="BB49" s="114">
        <v>11749</v>
      </c>
      <c r="BC49" s="115">
        <v>11936</v>
      </c>
      <c r="BD49" s="115">
        <v>11964</v>
      </c>
      <c r="BE49" s="115">
        <v>11901</v>
      </c>
      <c r="BF49" s="115">
        <v>1494</v>
      </c>
      <c r="BG49" s="115">
        <v>1436</v>
      </c>
      <c r="BH49" s="115">
        <v>1358</v>
      </c>
      <c r="BI49" s="115">
        <v>1400</v>
      </c>
      <c r="BJ49" s="115">
        <v>1429</v>
      </c>
      <c r="BK49" s="115">
        <v>1406</v>
      </c>
      <c r="BL49" s="115">
        <v>1391</v>
      </c>
      <c r="BM49" s="115">
        <v>1378</v>
      </c>
      <c r="BN49" s="115">
        <v>27489</v>
      </c>
      <c r="BO49" s="115">
        <v>27776</v>
      </c>
      <c r="BP49" s="115">
        <v>27838</v>
      </c>
      <c r="BQ49" s="115">
        <v>1141</v>
      </c>
      <c r="BR49" s="115">
        <v>1030</v>
      </c>
      <c r="BS49" s="115">
        <v>964</v>
      </c>
      <c r="BT49" s="115">
        <v>853</v>
      </c>
      <c r="BU49" s="115">
        <v>849</v>
      </c>
      <c r="BV49" s="115">
        <v>875</v>
      </c>
      <c r="BW49" s="115">
        <v>859</v>
      </c>
      <c r="BX49" s="115">
        <v>880</v>
      </c>
      <c r="BY49" s="115">
        <v>793</v>
      </c>
      <c r="BZ49" s="115">
        <v>18491</v>
      </c>
      <c r="CA49" s="115">
        <v>18883</v>
      </c>
      <c r="CB49" s="115">
        <v>18920</v>
      </c>
      <c r="CC49" s="115">
        <v>981</v>
      </c>
      <c r="CD49" s="115">
        <v>987</v>
      </c>
      <c r="CE49" s="115">
        <v>916</v>
      </c>
      <c r="CF49" s="115">
        <v>639</v>
      </c>
      <c r="CG49" s="115">
        <v>661</v>
      </c>
      <c r="CH49" s="115">
        <v>712</v>
      </c>
      <c r="CI49" s="115">
        <v>724</v>
      </c>
      <c r="CJ49" s="115">
        <v>782</v>
      </c>
      <c r="CK49" s="115">
        <v>802</v>
      </c>
      <c r="CL49" s="115">
        <v>15146</v>
      </c>
      <c r="CM49" s="115">
        <v>15281</v>
      </c>
      <c r="CN49" s="115">
        <v>15334</v>
      </c>
      <c r="CO49" s="115">
        <v>751</v>
      </c>
      <c r="CP49" s="115">
        <v>794</v>
      </c>
      <c r="CQ49" s="115">
        <v>752</v>
      </c>
      <c r="CR49" s="115">
        <v>672</v>
      </c>
      <c r="CS49" s="115">
        <v>685</v>
      </c>
      <c r="CT49" s="115">
        <v>735</v>
      </c>
      <c r="CU49" s="115">
        <v>760</v>
      </c>
      <c r="CV49" s="115">
        <v>820</v>
      </c>
      <c r="CW49" s="115">
        <v>788</v>
      </c>
      <c r="CX49" s="115">
        <v>15419</v>
      </c>
      <c r="CY49" s="115">
        <v>15446</v>
      </c>
      <c r="CZ49" s="115">
        <v>15543</v>
      </c>
      <c r="DA49" s="115">
        <v>641</v>
      </c>
      <c r="DB49" s="115">
        <v>676</v>
      </c>
      <c r="DC49" s="115">
        <v>663</v>
      </c>
      <c r="DD49" s="115">
        <v>550</v>
      </c>
      <c r="DE49" s="115">
        <v>598</v>
      </c>
      <c r="DF49" s="115">
        <v>659</v>
      </c>
      <c r="DG49" s="115">
        <v>672</v>
      </c>
      <c r="DH49" s="115">
        <v>736</v>
      </c>
      <c r="DI49" s="115">
        <v>760</v>
      </c>
      <c r="DJ49" s="115">
        <v>20414</v>
      </c>
      <c r="DK49" s="115">
        <v>20432</v>
      </c>
      <c r="DL49" s="115">
        <v>20492</v>
      </c>
      <c r="DM49" s="115">
        <v>607</v>
      </c>
      <c r="DN49" s="115">
        <v>633</v>
      </c>
      <c r="DO49" s="115">
        <v>530</v>
      </c>
      <c r="DP49" s="115">
        <v>511</v>
      </c>
      <c r="DQ49" s="115">
        <v>560</v>
      </c>
      <c r="DR49" s="115">
        <v>615</v>
      </c>
      <c r="DS49" s="115">
        <v>624</v>
      </c>
      <c r="DT49" s="115">
        <v>686</v>
      </c>
      <c r="DU49" s="115">
        <v>683</v>
      </c>
      <c r="DV49" s="115">
        <v>15956</v>
      </c>
      <c r="DW49" s="115">
        <v>15927</v>
      </c>
      <c r="DX49" s="115">
        <v>16017</v>
      </c>
      <c r="DY49" s="115">
        <v>681</v>
      </c>
      <c r="DZ49" s="115">
        <v>758</v>
      </c>
      <c r="EA49" s="115">
        <v>685</v>
      </c>
      <c r="EB49" s="115">
        <v>595</v>
      </c>
      <c r="EC49" s="115">
        <v>636</v>
      </c>
      <c r="ED49" s="115">
        <v>716</v>
      </c>
      <c r="EE49" s="115">
        <v>693</v>
      </c>
      <c r="EF49" s="115">
        <v>785</v>
      </c>
      <c r="EG49" s="115">
        <v>804</v>
      </c>
      <c r="EH49" s="115">
        <v>11688</v>
      </c>
      <c r="EI49" s="115">
        <v>11629</v>
      </c>
      <c r="EJ49" s="115">
        <v>11714</v>
      </c>
      <c r="EK49" s="115">
        <v>411</v>
      </c>
      <c r="EL49" s="115">
        <v>451</v>
      </c>
      <c r="EM49" s="115">
        <v>361</v>
      </c>
      <c r="EN49" s="115">
        <v>368</v>
      </c>
      <c r="EO49" s="115">
        <v>360</v>
      </c>
      <c r="EP49" s="115">
        <v>473</v>
      </c>
      <c r="EQ49" s="115">
        <v>394</v>
      </c>
      <c r="ER49" s="115">
        <v>496</v>
      </c>
      <c r="ES49" s="115">
        <v>458</v>
      </c>
      <c r="ET49" s="115">
        <v>8815</v>
      </c>
      <c r="EU49" s="115">
        <v>8812</v>
      </c>
      <c r="EV49" s="115">
        <v>8935</v>
      </c>
      <c r="EW49" s="115">
        <v>618</v>
      </c>
      <c r="EX49" s="115">
        <v>545</v>
      </c>
      <c r="EY49" s="115">
        <v>504</v>
      </c>
      <c r="EZ49" s="115">
        <v>437</v>
      </c>
      <c r="FA49" s="115">
        <v>486</v>
      </c>
      <c r="FB49" s="115">
        <v>614</v>
      </c>
      <c r="FC49" s="115">
        <v>541</v>
      </c>
      <c r="FD49" s="115">
        <v>678</v>
      </c>
      <c r="FE49" s="115">
        <v>612</v>
      </c>
      <c r="FF49" s="115">
        <v>18330</v>
      </c>
      <c r="FG49" s="115">
        <v>18250</v>
      </c>
      <c r="FH49" s="115">
        <v>772</v>
      </c>
      <c r="FI49" s="115">
        <v>517</v>
      </c>
      <c r="FJ49" s="115">
        <v>601</v>
      </c>
      <c r="FK49" s="115">
        <v>521</v>
      </c>
      <c r="FL49" s="115">
        <v>462</v>
      </c>
      <c r="FM49" s="115">
        <v>449</v>
      </c>
      <c r="FN49" s="115">
        <v>566</v>
      </c>
    </row>
    <row r="50" spans="1:170" x14ac:dyDescent="0.3">
      <c r="A50" s="26"/>
      <c r="B50" s="29"/>
      <c r="C50" s="29"/>
      <c r="D50" s="29"/>
      <c r="E50" s="29"/>
      <c r="F50" s="26"/>
      <c r="G50" s="29"/>
      <c r="H50" s="29"/>
      <c r="I50" s="29"/>
      <c r="J50" s="29"/>
      <c r="K50" s="29"/>
      <c r="L50" s="26"/>
      <c r="M50" s="26"/>
      <c r="N50" s="26"/>
      <c r="O50" s="29"/>
      <c r="P50" s="26"/>
      <c r="Q50" s="26"/>
      <c r="R50" s="30"/>
      <c r="S50" s="55"/>
      <c r="T50" s="55"/>
      <c r="U50" s="55"/>
      <c r="V50" s="55"/>
      <c r="W50" s="55"/>
      <c r="X50" s="55"/>
      <c r="Y50" s="55"/>
      <c r="Z50" s="55"/>
      <c r="AA50" s="88"/>
      <c r="AB50" s="88"/>
      <c r="AC50" s="55"/>
      <c r="AD50" s="30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114"/>
      <c r="BC50" s="115"/>
      <c r="BD50" s="115"/>
      <c r="BE50" s="115"/>
      <c r="BF50" s="115"/>
      <c r="BG50" s="115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</row>
    <row r="51" spans="1:170" x14ac:dyDescent="0.3">
      <c r="A51" s="34" t="s">
        <v>51</v>
      </c>
      <c r="B51" s="35">
        <f>+B45+B47+B49</f>
        <v>21.253568999999999</v>
      </c>
      <c r="C51" s="35">
        <f t="shared" ref="C51:E51" si="27">+C45+C47+C49</f>
        <v>208.54090100000002</v>
      </c>
      <c r="D51" s="35">
        <f t="shared" si="27"/>
        <v>10366.385165999998</v>
      </c>
      <c r="E51" s="35">
        <f t="shared" si="27"/>
        <v>14354.577799999999</v>
      </c>
      <c r="F51" s="34">
        <f t="shared" si="23"/>
        <v>24950.757436</v>
      </c>
      <c r="G51" s="35">
        <f t="shared" ref="G51:M51" si="28">+G45+G47+G49</f>
        <v>54766.050604999997</v>
      </c>
      <c r="H51" s="35">
        <f t="shared" si="28"/>
        <v>81673.068098999996</v>
      </c>
      <c r="I51" s="35">
        <f>+I45+I47+I49</f>
        <v>92113.12176899999</v>
      </c>
      <c r="J51" s="35">
        <f t="shared" si="28"/>
        <v>0</v>
      </c>
      <c r="K51" s="35">
        <f t="shared" si="28"/>
        <v>4330.9369379999898</v>
      </c>
      <c r="L51" s="34">
        <f t="shared" si="28"/>
        <v>232883.17741099998</v>
      </c>
      <c r="M51" s="34">
        <f t="shared" si="28"/>
        <v>3309033.1395700001</v>
      </c>
      <c r="N51" s="34">
        <f>+N45+N47+N49</f>
        <v>0</v>
      </c>
      <c r="O51" s="35">
        <f t="shared" ref="O51" si="29">+O45+O47+O49</f>
        <v>0</v>
      </c>
      <c r="P51" s="34">
        <f>+P45+P47+P49</f>
        <v>3566867.0744169997</v>
      </c>
      <c r="Q51" s="34">
        <f t="shared" ref="Q51" si="30">+Q45+Q47+Q49</f>
        <v>12365.801933000006</v>
      </c>
      <c r="R51" s="36">
        <f>+R45+R47+R49</f>
        <v>3579233</v>
      </c>
      <c r="S51" s="56">
        <f>+S45+S47+S49</f>
        <v>3695000</v>
      </c>
      <c r="T51" s="56">
        <f>+T45+T47+T49</f>
        <v>3659244</v>
      </c>
      <c r="U51" s="56">
        <f>+U45+U47+U49</f>
        <v>3764559</v>
      </c>
      <c r="V51" s="56">
        <f>+V45+V47+V49</f>
        <v>3804809</v>
      </c>
      <c r="W51" s="56">
        <v>3833063</v>
      </c>
      <c r="X51" s="56">
        <v>3866716</v>
      </c>
      <c r="Y51" s="56">
        <v>3937500</v>
      </c>
      <c r="Z51" s="83">
        <v>3901639</v>
      </c>
      <c r="AA51" s="92">
        <v>3998375</v>
      </c>
      <c r="AB51" s="95">
        <v>4012997</v>
      </c>
      <c r="AC51" s="56">
        <v>4049773.0019999999</v>
      </c>
      <c r="AD51" s="36">
        <v>4063381.0019999999</v>
      </c>
      <c r="AE51" s="56">
        <v>4140845.0010000002</v>
      </c>
      <c r="AF51" s="56">
        <v>4329473.0010000002</v>
      </c>
      <c r="AG51" s="56">
        <v>4485936</v>
      </c>
      <c r="AH51" s="56">
        <v>4570117</v>
      </c>
      <c r="AI51" s="56">
        <v>4645650</v>
      </c>
      <c r="AJ51" s="56">
        <v>4673254</v>
      </c>
      <c r="AK51" s="56">
        <v>4718153</v>
      </c>
      <c r="AL51" s="56">
        <v>4825627</v>
      </c>
      <c r="AM51" s="56">
        <v>4995188</v>
      </c>
      <c r="AN51" s="56">
        <v>5078346</v>
      </c>
      <c r="AO51" s="56">
        <v>5263639</v>
      </c>
      <c r="AP51" s="56">
        <v>5287793</v>
      </c>
      <c r="AQ51" s="56">
        <v>5383499</v>
      </c>
      <c r="AR51" s="56">
        <v>5355282</v>
      </c>
      <c r="AS51" s="56">
        <v>5384500</v>
      </c>
      <c r="AT51" s="56">
        <v>5427725</v>
      </c>
      <c r="AU51" s="56">
        <v>5567808</v>
      </c>
      <c r="AV51" s="56">
        <v>5757040</v>
      </c>
      <c r="AW51" s="56">
        <v>5816528</v>
      </c>
      <c r="AX51" s="56">
        <v>5774499</v>
      </c>
      <c r="AY51" s="56">
        <v>5840203</v>
      </c>
      <c r="AZ51" s="56">
        <v>6128084</v>
      </c>
      <c r="BA51" s="56">
        <v>6408664</v>
      </c>
      <c r="BB51" s="116">
        <v>6735768</v>
      </c>
      <c r="BC51" s="116">
        <v>6932254</v>
      </c>
      <c r="BD51" s="116">
        <v>7101067</v>
      </c>
      <c r="BE51" s="116">
        <v>7341849</v>
      </c>
      <c r="BF51" s="116">
        <v>7113869</v>
      </c>
      <c r="BG51" s="116">
        <v>7294086</v>
      </c>
      <c r="BH51" s="116">
        <v>7219737</v>
      </c>
      <c r="BI51" s="116">
        <v>7473292</v>
      </c>
      <c r="BJ51" s="116">
        <v>7374170</v>
      </c>
      <c r="BK51" s="116">
        <v>7320882</v>
      </c>
      <c r="BL51" s="116">
        <v>7594396</v>
      </c>
      <c r="BM51" s="116">
        <v>7707849</v>
      </c>
      <c r="BN51" s="116">
        <v>7767758</v>
      </c>
      <c r="BO51" s="116">
        <v>7384730</v>
      </c>
      <c r="BP51" s="116">
        <v>7394794</v>
      </c>
      <c r="BQ51" s="116">
        <v>7456232</v>
      </c>
      <c r="BR51" s="116">
        <v>7352943</v>
      </c>
      <c r="BS51" s="116">
        <v>7630639</v>
      </c>
      <c r="BT51" s="116">
        <v>7531512</v>
      </c>
      <c r="BU51" s="116">
        <v>7808439</v>
      </c>
      <c r="BV51" s="116">
        <v>7741809</v>
      </c>
      <c r="BW51" s="116">
        <v>7476956</v>
      </c>
      <c r="BX51" s="116">
        <v>7527127</v>
      </c>
      <c r="BY51" s="116">
        <v>7679480</v>
      </c>
      <c r="BZ51" s="116">
        <v>7856695</v>
      </c>
      <c r="CA51" s="116">
        <v>7673106</v>
      </c>
      <c r="CB51" s="116">
        <v>7903093</v>
      </c>
      <c r="CC51" s="116">
        <v>8243995</v>
      </c>
      <c r="CD51" s="116">
        <v>8358918</v>
      </c>
      <c r="CE51" s="116">
        <v>8407769</v>
      </c>
      <c r="CF51" s="116">
        <v>8371966</v>
      </c>
      <c r="CG51" s="116">
        <v>8089759</v>
      </c>
      <c r="CH51" s="116">
        <v>8005673</v>
      </c>
      <c r="CI51" s="116">
        <v>8292305</v>
      </c>
      <c r="CJ51" s="116">
        <v>8595255</v>
      </c>
      <c r="CK51" s="116">
        <v>8826385</v>
      </c>
      <c r="CL51" s="116">
        <v>8841697</v>
      </c>
      <c r="CM51" s="116">
        <v>8645227</v>
      </c>
      <c r="CN51" s="116">
        <v>8577514</v>
      </c>
      <c r="CO51" s="116">
        <v>8482456</v>
      </c>
      <c r="CP51" s="116">
        <v>8676551</v>
      </c>
      <c r="CQ51" s="116">
        <v>8838494</v>
      </c>
      <c r="CR51" s="116">
        <v>8690736</v>
      </c>
      <c r="CS51" s="116">
        <v>8829449</v>
      </c>
      <c r="CT51" s="116">
        <v>9065148</v>
      </c>
      <c r="CU51" s="116">
        <v>8840734</v>
      </c>
      <c r="CV51" s="116">
        <v>8580266</v>
      </c>
      <c r="CW51" s="116">
        <v>8894205</v>
      </c>
      <c r="CX51" s="116">
        <v>8612008</v>
      </c>
      <c r="CY51" s="116">
        <v>8871142</v>
      </c>
      <c r="CZ51" s="116">
        <v>9154952</v>
      </c>
      <c r="DA51" s="116">
        <v>9323860</v>
      </c>
      <c r="DB51" s="121">
        <v>9573174</v>
      </c>
      <c r="DC51" s="121">
        <v>9327855</v>
      </c>
      <c r="DD51" s="121">
        <v>9543163</v>
      </c>
      <c r="DE51" s="121">
        <v>9790571</v>
      </c>
      <c r="DF51" s="121">
        <v>10004664</v>
      </c>
      <c r="DG51" s="121">
        <v>10121361</v>
      </c>
      <c r="DH51" s="121">
        <v>10463599</v>
      </c>
      <c r="DI51" s="121">
        <v>10626270</v>
      </c>
      <c r="DJ51" s="121">
        <v>10463714</v>
      </c>
      <c r="DK51" s="121">
        <v>10869528</v>
      </c>
      <c r="DL51" s="121">
        <v>10557311</v>
      </c>
      <c r="DM51" s="121">
        <v>10665592</v>
      </c>
      <c r="DN51" s="121">
        <v>11175086</v>
      </c>
      <c r="DO51" s="121">
        <v>10974912</v>
      </c>
      <c r="DP51" s="121">
        <v>11020885</v>
      </c>
      <c r="DQ51" s="121">
        <v>10713425</v>
      </c>
      <c r="DR51" s="121">
        <v>10640027</v>
      </c>
      <c r="DS51" s="121">
        <v>11116486</v>
      </c>
      <c r="DT51" s="121">
        <v>11145317</v>
      </c>
      <c r="DU51" s="121">
        <v>11365021</v>
      </c>
      <c r="DV51" s="121">
        <v>11402640</v>
      </c>
      <c r="DW51" s="121">
        <v>11342306</v>
      </c>
      <c r="DX51" s="121">
        <v>11520823</v>
      </c>
      <c r="DY51" s="121">
        <v>11485434</v>
      </c>
      <c r="DZ51" s="121">
        <v>11570198</v>
      </c>
      <c r="EA51" s="121">
        <v>11740083</v>
      </c>
      <c r="EB51" s="121">
        <v>12134177</v>
      </c>
      <c r="EC51" s="121">
        <v>12525788</v>
      </c>
      <c r="ED51" s="121">
        <v>12584213</v>
      </c>
      <c r="EE51" s="121">
        <v>12223269</v>
      </c>
      <c r="EF51" s="121">
        <v>12256030</v>
      </c>
      <c r="EG51" s="121">
        <v>12896409</v>
      </c>
      <c r="EH51" s="121">
        <v>12883309</v>
      </c>
      <c r="EI51" s="121">
        <v>12511118</v>
      </c>
      <c r="EJ51" s="121">
        <v>12228767</v>
      </c>
      <c r="EK51" s="121">
        <v>12268277</v>
      </c>
      <c r="EL51" s="121">
        <v>12205502</v>
      </c>
      <c r="EM51" s="121">
        <v>12444685</v>
      </c>
      <c r="EN51" s="121">
        <f t="shared" ref="EN51:ES51" si="31">SUM(EN45:EN49)</f>
        <v>12191438</v>
      </c>
      <c r="EO51" s="121">
        <f t="shared" si="31"/>
        <v>12638520</v>
      </c>
      <c r="EP51" s="121">
        <f t="shared" si="31"/>
        <v>12545549</v>
      </c>
      <c r="EQ51" s="121">
        <f t="shared" si="31"/>
        <v>12900106</v>
      </c>
      <c r="ER51" s="121">
        <f t="shared" si="31"/>
        <v>12930310</v>
      </c>
      <c r="ES51" s="121">
        <f t="shared" si="31"/>
        <v>13407152</v>
      </c>
      <c r="ET51" s="121">
        <f>SUM(ET45:ET49)</f>
        <v>12930485</v>
      </c>
      <c r="EU51" s="121">
        <f>SUM(EU45:EU49)</f>
        <v>14083868</v>
      </c>
      <c r="EV51" s="121">
        <f>SUM(EV45:EV49)</f>
        <v>14298195</v>
      </c>
      <c r="EW51" s="121">
        <f>SUM(EW45:EW49)</f>
        <v>14905005</v>
      </c>
      <c r="EX51" s="121">
        <f>SUM(EX45:EX49)</f>
        <v>15431502</v>
      </c>
      <c r="EY51" s="121">
        <f>+EY45+EY47+EY49</f>
        <v>15910645</v>
      </c>
      <c r="EZ51" s="121">
        <f>+EZ45+EZ47+EZ49</f>
        <v>15903365</v>
      </c>
      <c r="FA51" s="121">
        <f t="shared" ref="FA51:FG51" si="32">SUM(FA45:FA49)</f>
        <v>15514267</v>
      </c>
      <c r="FB51" s="121">
        <f t="shared" si="32"/>
        <v>15929222</v>
      </c>
      <c r="FC51" s="121">
        <f t="shared" si="32"/>
        <v>15389345</v>
      </c>
      <c r="FD51" s="121">
        <f t="shared" si="32"/>
        <v>15756857</v>
      </c>
      <c r="FE51" s="121">
        <f t="shared" si="32"/>
        <v>16458216</v>
      </c>
      <c r="FF51" s="121">
        <f t="shared" si="32"/>
        <v>16307007</v>
      </c>
      <c r="FG51" s="121">
        <f t="shared" si="32"/>
        <v>16772605</v>
      </c>
      <c r="FH51" s="121">
        <f t="shared" ref="FH51:FM51" si="33">SUM(FH45:FH49)</f>
        <v>17427951</v>
      </c>
      <c r="FI51" s="121">
        <f t="shared" si="33"/>
        <v>18289971</v>
      </c>
      <c r="FJ51" s="121">
        <f t="shared" si="33"/>
        <v>18163670</v>
      </c>
      <c r="FK51" s="121">
        <f t="shared" si="33"/>
        <v>17861278</v>
      </c>
      <c r="FL51" s="121">
        <f t="shared" si="33"/>
        <v>18319625</v>
      </c>
      <c r="FM51" s="121">
        <f t="shared" si="33"/>
        <v>19252222</v>
      </c>
      <c r="FN51" s="121">
        <f t="shared" ref="FN51" si="34">SUM(FN45:FN49)</f>
        <v>19117254</v>
      </c>
    </row>
    <row r="52" spans="1:170" s="50" customFormat="1" x14ac:dyDescent="0.3">
      <c r="A52" s="33" t="s">
        <v>55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71"/>
      <c r="R52" s="71">
        <v>9985</v>
      </c>
      <c r="S52" s="13">
        <v>12850</v>
      </c>
      <c r="T52" s="13">
        <v>18250</v>
      </c>
      <c r="U52" s="54">
        <v>19184</v>
      </c>
      <c r="V52" s="54">
        <v>27730</v>
      </c>
      <c r="W52" s="54">
        <v>20353</v>
      </c>
      <c r="X52" s="54">
        <v>37738</v>
      </c>
      <c r="Y52" s="54">
        <v>18337</v>
      </c>
      <c r="Z52" s="64">
        <v>8772</v>
      </c>
      <c r="AA52" s="87">
        <v>19140</v>
      </c>
      <c r="AB52" s="88">
        <v>15710</v>
      </c>
      <c r="AC52" s="55"/>
      <c r="AD52" s="71"/>
      <c r="AE52" s="13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115"/>
      <c r="BC52" s="115"/>
      <c r="BD52" s="115"/>
      <c r="BE52" s="115"/>
      <c r="BF52" s="115"/>
      <c r="BG52" s="115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</row>
    <row r="53" spans="1:170" s="50" customFormat="1" x14ac:dyDescent="0.3">
      <c r="A53" s="49" t="s">
        <v>41</v>
      </c>
      <c r="B53" s="55">
        <v>0</v>
      </c>
      <c r="C53" s="55">
        <v>0</v>
      </c>
      <c r="D53" s="55">
        <v>0</v>
      </c>
      <c r="E53" s="55">
        <v>0</v>
      </c>
      <c r="F53" s="55">
        <f t="shared" si="23"/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f>SUM(G53:K53)</f>
        <v>0</v>
      </c>
      <c r="M53" s="55">
        <v>0</v>
      </c>
      <c r="N53" s="55">
        <v>64931</v>
      </c>
      <c r="O53" s="55">
        <v>7634</v>
      </c>
      <c r="P53" s="55">
        <f>+N53+O53</f>
        <v>72565</v>
      </c>
      <c r="Q53" s="72">
        <v>0</v>
      </c>
      <c r="R53" s="72">
        <v>72565</v>
      </c>
      <c r="S53" s="55">
        <v>72565</v>
      </c>
      <c r="T53" s="55">
        <v>72565</v>
      </c>
      <c r="U53" s="55">
        <v>72565</v>
      </c>
      <c r="V53" s="55">
        <v>72565</v>
      </c>
      <c r="W53" s="55">
        <v>72565</v>
      </c>
      <c r="X53" s="55">
        <v>72565</v>
      </c>
      <c r="Y53" s="55">
        <v>72565</v>
      </c>
      <c r="Z53" s="55">
        <v>72565</v>
      </c>
      <c r="AA53" s="91">
        <v>72565</v>
      </c>
      <c r="AB53" s="91">
        <v>72565</v>
      </c>
      <c r="AC53" s="55">
        <v>72565</v>
      </c>
      <c r="AD53" s="72">
        <v>73338</v>
      </c>
      <c r="AE53" s="55">
        <v>73338</v>
      </c>
      <c r="AF53" s="55">
        <v>73338</v>
      </c>
      <c r="AG53" s="55">
        <v>73338</v>
      </c>
      <c r="AH53" s="55">
        <v>73338</v>
      </c>
      <c r="AI53" s="55">
        <v>73338</v>
      </c>
      <c r="AJ53" s="55">
        <v>73338</v>
      </c>
      <c r="AK53" s="55">
        <v>73338</v>
      </c>
      <c r="AL53" s="55">
        <v>73338</v>
      </c>
      <c r="AM53" s="55">
        <v>73338</v>
      </c>
      <c r="AN53" s="55">
        <v>73338</v>
      </c>
      <c r="AO53" s="55">
        <v>73338</v>
      </c>
      <c r="AP53" s="55">
        <v>126697</v>
      </c>
      <c r="AQ53" s="55">
        <v>126697</v>
      </c>
      <c r="AR53" s="55">
        <v>126697</v>
      </c>
      <c r="AS53" s="55">
        <v>126697</v>
      </c>
      <c r="AT53" s="55">
        <v>126697</v>
      </c>
      <c r="AU53" s="55">
        <v>126697</v>
      </c>
      <c r="AV53" s="55">
        <v>126697</v>
      </c>
      <c r="AW53" s="55">
        <v>126697</v>
      </c>
      <c r="AX53" s="55">
        <v>126397</v>
      </c>
      <c r="AY53" s="55">
        <v>126697</v>
      </c>
      <c r="AZ53" s="55">
        <v>126697</v>
      </c>
      <c r="BA53" s="55">
        <v>126697</v>
      </c>
      <c r="BB53" s="115">
        <v>205476</v>
      </c>
      <c r="BC53" s="115">
        <v>205476</v>
      </c>
      <c r="BD53" s="115">
        <v>205476</v>
      </c>
      <c r="BE53" s="115">
        <v>205476</v>
      </c>
      <c r="BF53" s="115">
        <v>205476</v>
      </c>
      <c r="BG53" s="115">
        <v>205476</v>
      </c>
      <c r="BH53" s="115">
        <v>205476</v>
      </c>
      <c r="BI53" s="115">
        <v>205476</v>
      </c>
      <c r="BJ53" s="115">
        <v>205476</v>
      </c>
      <c r="BK53" s="115">
        <v>205476</v>
      </c>
      <c r="BL53" s="115">
        <v>205476</v>
      </c>
      <c r="BM53" s="115">
        <v>205476</v>
      </c>
      <c r="BN53" s="115">
        <v>205476</v>
      </c>
      <c r="BO53" s="115">
        <v>245356</v>
      </c>
      <c r="BP53" s="115">
        <v>245356</v>
      </c>
      <c r="BQ53" s="115">
        <v>245356</v>
      </c>
      <c r="BR53" s="115">
        <v>245356</v>
      </c>
      <c r="BS53" s="115">
        <v>245356</v>
      </c>
      <c r="BT53" s="115">
        <v>245356</v>
      </c>
      <c r="BU53" s="115">
        <v>245355</v>
      </c>
      <c r="BV53" s="115">
        <v>245356</v>
      </c>
      <c r="BW53" s="115">
        <v>245356</v>
      </c>
      <c r="BX53" s="115">
        <v>245356</v>
      </c>
      <c r="BY53" s="115">
        <v>245356</v>
      </c>
      <c r="BZ53" s="115">
        <v>245356</v>
      </c>
      <c r="CA53" s="115">
        <v>224679</v>
      </c>
      <c r="CB53" s="115">
        <v>224679</v>
      </c>
      <c r="CC53" s="115">
        <v>224679</v>
      </c>
      <c r="CD53" s="115">
        <v>224679</v>
      </c>
      <c r="CE53" s="115">
        <v>224679</v>
      </c>
      <c r="CF53" s="115">
        <v>224679</v>
      </c>
      <c r="CG53" s="115">
        <v>224679</v>
      </c>
      <c r="CH53" s="115">
        <v>224679</v>
      </c>
      <c r="CI53" s="115">
        <v>224679</v>
      </c>
      <c r="CJ53" s="115">
        <v>224679</v>
      </c>
      <c r="CK53" s="115">
        <v>224679</v>
      </c>
      <c r="CL53" s="115">
        <v>237999</v>
      </c>
      <c r="CM53" s="115">
        <v>237999</v>
      </c>
      <c r="CN53" s="115">
        <v>237999</v>
      </c>
      <c r="CO53" s="115">
        <v>237999</v>
      </c>
      <c r="CP53" s="115">
        <v>237999</v>
      </c>
      <c r="CQ53" s="115">
        <v>237999</v>
      </c>
      <c r="CR53" s="115">
        <v>237999</v>
      </c>
      <c r="CS53" s="115">
        <v>237999</v>
      </c>
      <c r="CT53" s="115">
        <v>237999</v>
      </c>
      <c r="CU53" s="115">
        <v>237999</v>
      </c>
      <c r="CV53" s="115">
        <v>237999</v>
      </c>
      <c r="CW53" s="115">
        <v>237999</v>
      </c>
      <c r="CX53" s="115">
        <v>239087</v>
      </c>
      <c r="CY53" s="115">
        <v>239087</v>
      </c>
      <c r="CZ53" s="115">
        <v>239087</v>
      </c>
      <c r="DA53" s="115">
        <v>239087</v>
      </c>
      <c r="DB53" s="115">
        <v>239087</v>
      </c>
      <c r="DC53" s="115">
        <v>239087</v>
      </c>
      <c r="DD53" s="115">
        <v>239087</v>
      </c>
      <c r="DE53" s="115">
        <v>239087</v>
      </c>
      <c r="DF53" s="115">
        <v>239087</v>
      </c>
      <c r="DG53" s="115">
        <v>239087</v>
      </c>
      <c r="DH53" s="115">
        <v>239087</v>
      </c>
      <c r="DI53" s="115">
        <v>239087</v>
      </c>
      <c r="DJ53" s="115">
        <v>263164</v>
      </c>
      <c r="DK53" s="115">
        <v>263164</v>
      </c>
      <c r="DL53" s="115">
        <v>263164</v>
      </c>
      <c r="DM53" s="115">
        <v>263164</v>
      </c>
      <c r="DN53" s="115">
        <v>263164</v>
      </c>
      <c r="DO53" s="115">
        <v>263164</v>
      </c>
      <c r="DP53" s="115">
        <v>263164</v>
      </c>
      <c r="DQ53" s="115">
        <v>263164</v>
      </c>
      <c r="DR53" s="115">
        <v>263164</v>
      </c>
      <c r="DS53" s="115">
        <v>263164</v>
      </c>
      <c r="DT53" s="115">
        <v>263164</v>
      </c>
      <c r="DU53" s="115">
        <v>263164</v>
      </c>
      <c r="DV53" s="115">
        <v>276819</v>
      </c>
      <c r="DW53" s="115">
        <v>276819</v>
      </c>
      <c r="DX53" s="115">
        <v>276819</v>
      </c>
      <c r="DY53" s="115">
        <v>276819</v>
      </c>
      <c r="DZ53" s="115">
        <v>276819</v>
      </c>
      <c r="EA53" s="115">
        <v>276819</v>
      </c>
      <c r="EB53" s="115">
        <v>276819</v>
      </c>
      <c r="EC53" s="115">
        <v>276819</v>
      </c>
      <c r="ED53" s="115">
        <v>276819</v>
      </c>
      <c r="EE53" s="115">
        <v>276819</v>
      </c>
      <c r="EF53" s="115">
        <v>276819</v>
      </c>
      <c r="EG53" s="115">
        <v>276819</v>
      </c>
      <c r="EH53" s="115">
        <v>288704</v>
      </c>
      <c r="EI53" s="115">
        <v>288704</v>
      </c>
      <c r="EJ53" s="115">
        <v>288704</v>
      </c>
      <c r="EK53" s="115">
        <v>288704</v>
      </c>
      <c r="EL53" s="115">
        <v>288704</v>
      </c>
      <c r="EM53" s="115">
        <v>288704</v>
      </c>
      <c r="EN53" s="115">
        <v>288704</v>
      </c>
      <c r="EO53" s="115">
        <v>288704</v>
      </c>
      <c r="EP53" s="115">
        <v>288704</v>
      </c>
      <c r="EQ53" s="115">
        <v>288704</v>
      </c>
      <c r="ER53" s="115">
        <v>288704</v>
      </c>
      <c r="ES53" s="115">
        <v>288704</v>
      </c>
      <c r="ET53" s="115">
        <v>280610</v>
      </c>
      <c r="EU53" s="115">
        <v>269520</v>
      </c>
      <c r="EV53" s="115">
        <f>+EU53</f>
        <v>269520</v>
      </c>
      <c r="EW53" s="115">
        <f>+EV53</f>
        <v>269520</v>
      </c>
      <c r="EX53" s="115">
        <f>+EW53</f>
        <v>269520</v>
      </c>
      <c r="EY53" s="115">
        <v>269520</v>
      </c>
      <c r="EZ53" s="115">
        <v>269520</v>
      </c>
      <c r="FA53" s="115">
        <v>269520</v>
      </c>
      <c r="FB53" s="115">
        <v>269520</v>
      </c>
      <c r="FC53" s="115">
        <v>269520</v>
      </c>
      <c r="FD53" s="115">
        <v>269520</v>
      </c>
      <c r="FE53" s="115">
        <v>269520</v>
      </c>
      <c r="FF53" s="115">
        <v>251916</v>
      </c>
      <c r="FG53" s="115">
        <v>321947</v>
      </c>
      <c r="FH53" s="115">
        <v>321947</v>
      </c>
      <c r="FI53" s="115">
        <v>321947</v>
      </c>
      <c r="FJ53" s="115">
        <v>321947</v>
      </c>
      <c r="FK53" s="115">
        <v>321947</v>
      </c>
      <c r="FL53" s="115">
        <v>321947</v>
      </c>
      <c r="FM53" s="115">
        <v>321947</v>
      </c>
      <c r="FN53" s="115">
        <v>321947</v>
      </c>
    </row>
    <row r="54" spans="1:170" s="50" customFormat="1" ht="15" customHeight="1" x14ac:dyDescent="0.3">
      <c r="A54" s="49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73"/>
      <c r="R54" s="73"/>
      <c r="S54" s="52"/>
      <c r="T54" s="52"/>
      <c r="U54" s="52"/>
      <c r="V54" s="52"/>
      <c r="W54" s="52"/>
      <c r="X54" s="52"/>
      <c r="Y54" s="52"/>
      <c r="Z54" s="52"/>
      <c r="AA54" s="88"/>
      <c r="AB54" s="88"/>
      <c r="AC54" s="52"/>
      <c r="AD54" s="73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115"/>
      <c r="BC54" s="70"/>
      <c r="BD54" s="70"/>
      <c r="BE54" s="70"/>
      <c r="BF54" s="70"/>
      <c r="BG54" s="70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</row>
    <row r="55" spans="1:170" s="50" customFormat="1" x14ac:dyDescent="0.3">
      <c r="A55" s="49" t="s">
        <v>42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72"/>
      <c r="R55" s="72">
        <v>0</v>
      </c>
      <c r="S55" s="55">
        <v>1475</v>
      </c>
      <c r="T55" s="55">
        <v>-8532</v>
      </c>
      <c r="U55" s="55">
        <v>-1231</v>
      </c>
      <c r="V55" s="55">
        <v>290</v>
      </c>
      <c r="W55" s="55">
        <v>8160</v>
      </c>
      <c r="X55" s="55">
        <v>4835</v>
      </c>
      <c r="Y55" s="55">
        <v>9495</v>
      </c>
      <c r="Z55" s="55">
        <v>2075</v>
      </c>
      <c r="AA55" s="91">
        <v>2866</v>
      </c>
      <c r="AB55" s="91">
        <v>1406</v>
      </c>
      <c r="AC55" s="55">
        <v>704</v>
      </c>
      <c r="AD55" s="72">
        <v>0</v>
      </c>
      <c r="AE55" s="55">
        <v>432</v>
      </c>
      <c r="AF55" s="55">
        <v>10913</v>
      </c>
      <c r="AG55" s="55">
        <v>18739</v>
      </c>
      <c r="AH55" s="55">
        <v>20899</v>
      </c>
      <c r="AI55" s="55">
        <v>24248</v>
      </c>
      <c r="AJ55" s="55">
        <v>32784</v>
      </c>
      <c r="AK55" s="55">
        <v>29652</v>
      </c>
      <c r="AL55" s="55">
        <v>38573</v>
      </c>
      <c r="AM55" s="55">
        <v>41986</v>
      </c>
      <c r="AN55" s="55">
        <v>43733</v>
      </c>
      <c r="AO55" s="55">
        <v>54916</v>
      </c>
      <c r="AP55" s="55"/>
      <c r="AQ55" s="55">
        <v>9888</v>
      </c>
      <c r="AR55" s="55">
        <v>727</v>
      </c>
      <c r="AS55" s="55">
        <v>246</v>
      </c>
      <c r="AT55" s="55">
        <v>999</v>
      </c>
      <c r="AU55" s="55">
        <v>4316</v>
      </c>
      <c r="AV55" s="55">
        <v>18238</v>
      </c>
      <c r="AW55" s="55">
        <v>23863</v>
      </c>
      <c r="AX55" s="55">
        <v>19904</v>
      </c>
      <c r="AY55" s="55">
        <v>24759</v>
      </c>
      <c r="AZ55" s="55">
        <v>45340</v>
      </c>
      <c r="BA55" s="55">
        <v>63398</v>
      </c>
      <c r="BB55" s="75" t="s">
        <v>65</v>
      </c>
      <c r="BC55" s="115">
        <v>9846</v>
      </c>
      <c r="BD55" s="115">
        <v>7724</v>
      </c>
      <c r="BE55" s="115">
        <v>26257</v>
      </c>
      <c r="BF55" s="115">
        <v>2789</v>
      </c>
      <c r="BG55" s="115">
        <v>16173</v>
      </c>
      <c r="BH55" s="115">
        <v>18328</v>
      </c>
      <c r="BI55" s="115">
        <v>36198</v>
      </c>
      <c r="BJ55" s="115">
        <v>41713</v>
      </c>
      <c r="BK55" s="115">
        <v>44758</v>
      </c>
      <c r="BL55" s="115">
        <v>52237</v>
      </c>
      <c r="BM55" s="115">
        <v>57935</v>
      </c>
      <c r="BN55" s="115">
        <v>39880</v>
      </c>
      <c r="BO55" s="115">
        <v>-14929</v>
      </c>
      <c r="BP55" s="115">
        <v>-13342</v>
      </c>
      <c r="BQ55" s="115">
        <v>-21642</v>
      </c>
      <c r="BR55" s="115">
        <v>-29964</v>
      </c>
      <c r="BS55" s="115">
        <v>-14726</v>
      </c>
      <c r="BT55" s="115">
        <v>-14538</v>
      </c>
      <c r="BU55" s="115">
        <v>-3532</v>
      </c>
      <c r="BV55" s="115">
        <v>-9435</v>
      </c>
      <c r="BW55" s="115">
        <v>-26685</v>
      </c>
      <c r="BX55" s="115">
        <v>-21706</v>
      </c>
      <c r="BY55" s="115">
        <v>-11539</v>
      </c>
      <c r="BZ55" s="115">
        <v>-20677</v>
      </c>
      <c r="CA55" s="115">
        <v>-14639</v>
      </c>
      <c r="CB55" s="115">
        <v>-3062</v>
      </c>
      <c r="CC55" s="115">
        <v>12471</v>
      </c>
      <c r="CD55" s="115">
        <v>17861</v>
      </c>
      <c r="CE55" s="115">
        <v>17328</v>
      </c>
      <c r="CF55" s="115">
        <v>15430</v>
      </c>
      <c r="CG55" s="115">
        <v>-4472</v>
      </c>
      <c r="CH55" s="115">
        <v>-9743</v>
      </c>
      <c r="CI55" s="115">
        <v>3636</v>
      </c>
      <c r="CJ55" s="115">
        <v>18638</v>
      </c>
      <c r="CK55" s="115">
        <v>31964</v>
      </c>
      <c r="CL55" s="75" t="s">
        <v>65</v>
      </c>
      <c r="CM55" s="115">
        <v>-19245</v>
      </c>
      <c r="CN55" s="115">
        <v>-15729</v>
      </c>
      <c r="CO55" s="115">
        <v>-19897</v>
      </c>
      <c r="CP55" s="115">
        <v>-10911</v>
      </c>
      <c r="CQ55" s="115">
        <v>-1768</v>
      </c>
      <c r="CR55" s="115">
        <v>-4581</v>
      </c>
      <c r="CS55" s="115">
        <v>-25</v>
      </c>
      <c r="CT55" s="115">
        <v>16564</v>
      </c>
      <c r="CU55" s="115">
        <v>1494</v>
      </c>
      <c r="CV55" s="115">
        <v>1744</v>
      </c>
      <c r="CW55" s="115">
        <v>16876</v>
      </c>
      <c r="CX55" s="115">
        <v>0</v>
      </c>
      <c r="CY55" s="115">
        <v>-4043</v>
      </c>
      <c r="CZ55" s="115">
        <v>4448</v>
      </c>
      <c r="DA55" s="115">
        <v>10802</v>
      </c>
      <c r="DB55" s="115">
        <v>16205</v>
      </c>
      <c r="DC55" s="115">
        <v>18698</v>
      </c>
      <c r="DD55" s="115">
        <v>17010</v>
      </c>
      <c r="DE55" s="115">
        <v>29637</v>
      </c>
      <c r="DF55" s="115">
        <v>51219</v>
      </c>
      <c r="DG55" s="115">
        <v>48741</v>
      </c>
      <c r="DH55" s="115">
        <v>62606</v>
      </c>
      <c r="DI55" s="115">
        <v>64373</v>
      </c>
      <c r="DJ55" s="75" t="s">
        <v>65</v>
      </c>
      <c r="DK55" s="115">
        <v>28648</v>
      </c>
      <c r="DL55" s="115">
        <v>35052</v>
      </c>
      <c r="DM55" s="115">
        <v>83934</v>
      </c>
      <c r="DN55" s="115">
        <v>80817</v>
      </c>
      <c r="DO55" s="115">
        <v>55719</v>
      </c>
      <c r="DP55" s="115">
        <v>55470</v>
      </c>
      <c r="DQ55" s="115">
        <v>35714</v>
      </c>
      <c r="DR55" s="115">
        <v>18265</v>
      </c>
      <c r="DS55" s="115">
        <v>57970</v>
      </c>
      <c r="DT55" s="115">
        <v>65760</v>
      </c>
      <c r="DU55" s="115">
        <v>39344</v>
      </c>
      <c r="DV55" s="158" t="s">
        <v>65</v>
      </c>
      <c r="DW55" s="115">
        <v>-4226</v>
      </c>
      <c r="DX55" s="115">
        <v>-997</v>
      </c>
      <c r="DY55" s="115">
        <v>-10545</v>
      </c>
      <c r="DZ55" s="115">
        <v>-17267</v>
      </c>
      <c r="EA55" s="115">
        <v>-10731</v>
      </c>
      <c r="EB55" s="115">
        <v>6571</v>
      </c>
      <c r="EC55" s="115">
        <v>30320</v>
      </c>
      <c r="ED55" s="115">
        <v>22132</v>
      </c>
      <c r="EE55" s="115">
        <v>11160</v>
      </c>
      <c r="EF55" s="115">
        <v>-4260</v>
      </c>
      <c r="EG55" s="115">
        <v>40009</v>
      </c>
      <c r="EH55" s="159" t="s">
        <v>65</v>
      </c>
      <c r="EI55" s="115">
        <v>-6809</v>
      </c>
      <c r="EJ55" s="115">
        <v>-21623</v>
      </c>
      <c r="EK55" s="115">
        <v>-35817</v>
      </c>
      <c r="EL55" s="115">
        <v>-22498</v>
      </c>
      <c r="EM55" s="115">
        <v>-14863</v>
      </c>
      <c r="EN55" s="115">
        <v>-2198</v>
      </c>
      <c r="EO55" s="115">
        <v>-7820</v>
      </c>
      <c r="EP55" s="115">
        <v>-9589</v>
      </c>
      <c r="EQ55" s="115">
        <v>35313</v>
      </c>
      <c r="ER55" s="115">
        <v>7018</v>
      </c>
      <c r="ES55" s="115">
        <v>-2353</v>
      </c>
      <c r="ET55" s="115">
        <v>-11090</v>
      </c>
      <c r="EU55" s="115">
        <v>28170</v>
      </c>
      <c r="EV55" s="115">
        <v>36679</v>
      </c>
      <c r="EW55" s="115">
        <v>63310</v>
      </c>
      <c r="EX55" s="115">
        <v>85691</v>
      </c>
      <c r="EY55" s="115">
        <v>107628</v>
      </c>
      <c r="EZ55" s="115">
        <v>84889</v>
      </c>
      <c r="FA55" s="115">
        <v>49974</v>
      </c>
      <c r="FB55" s="115">
        <v>79042</v>
      </c>
      <c r="FC55" s="115">
        <v>61033</v>
      </c>
      <c r="FD55" s="115">
        <v>92366</v>
      </c>
      <c r="FE55" s="115">
        <v>94617</v>
      </c>
      <c r="FF55" s="115">
        <v>70031</v>
      </c>
      <c r="FG55" s="115">
        <v>17656</v>
      </c>
      <c r="FH55" s="115">
        <v>26887</v>
      </c>
      <c r="FI55" s="115">
        <v>47905</v>
      </c>
      <c r="FJ55" s="115">
        <v>50657</v>
      </c>
      <c r="FK55" s="115">
        <v>21685</v>
      </c>
      <c r="FL55" s="115">
        <v>34350</v>
      </c>
      <c r="FM55" s="115">
        <v>70444</v>
      </c>
      <c r="FN55" s="115">
        <v>59501</v>
      </c>
    </row>
    <row r="56" spans="1:170" s="50" customFormat="1" x14ac:dyDescent="0.3">
      <c r="A56" s="49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72"/>
      <c r="R56" s="72"/>
      <c r="S56" s="55"/>
      <c r="T56" s="55"/>
      <c r="U56" s="55"/>
      <c r="V56" s="55"/>
      <c r="W56" s="55"/>
      <c r="X56" s="55"/>
      <c r="Y56" s="55"/>
      <c r="Z56" s="55"/>
      <c r="AA56" s="88"/>
      <c r="AB56" s="88"/>
      <c r="AC56" s="55"/>
      <c r="AD56" s="72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</row>
    <row r="57" spans="1:170" s="50" customFormat="1" x14ac:dyDescent="0.3">
      <c r="A57" s="34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67"/>
      <c r="R57" s="67">
        <v>72565</v>
      </c>
      <c r="S57" s="56">
        <v>74040</v>
      </c>
      <c r="T57" s="56">
        <v>64033</v>
      </c>
      <c r="U57" s="56">
        <v>71334</v>
      </c>
      <c r="V57" s="56">
        <v>72855</v>
      </c>
      <c r="W57" s="56">
        <v>80725</v>
      </c>
      <c r="X57" s="56">
        <v>77400</v>
      </c>
      <c r="Y57" s="56">
        <v>82060</v>
      </c>
      <c r="Z57" s="83">
        <v>74640</v>
      </c>
      <c r="AA57" s="92">
        <v>75431</v>
      </c>
      <c r="AB57" s="95">
        <v>73971</v>
      </c>
      <c r="AC57" s="56">
        <v>73269</v>
      </c>
      <c r="AD57" s="67">
        <v>73338</v>
      </c>
      <c r="AE57" s="56">
        <v>73770</v>
      </c>
      <c r="AF57" s="56">
        <v>84251</v>
      </c>
      <c r="AG57" s="56">
        <v>92077</v>
      </c>
      <c r="AH57" s="56">
        <v>94237</v>
      </c>
      <c r="AI57" s="56">
        <v>97586</v>
      </c>
      <c r="AJ57" s="56">
        <v>106122</v>
      </c>
      <c r="AK57" s="56">
        <v>102990</v>
      </c>
      <c r="AL57" s="56">
        <v>111911</v>
      </c>
      <c r="AM57" s="56">
        <v>115324</v>
      </c>
      <c r="AN57" s="56">
        <v>117071</v>
      </c>
      <c r="AO57" s="56">
        <v>128254</v>
      </c>
      <c r="AP57" s="56">
        <v>126697</v>
      </c>
      <c r="AQ57" s="56">
        <v>136585</v>
      </c>
      <c r="AR57" s="56">
        <v>127424</v>
      </c>
      <c r="AS57" s="56">
        <v>126943</v>
      </c>
      <c r="AT57" s="56">
        <v>127696</v>
      </c>
      <c r="AU57" s="56">
        <v>131013</v>
      </c>
      <c r="AV57" s="56">
        <v>144935</v>
      </c>
      <c r="AW57" s="56">
        <v>150560</v>
      </c>
      <c r="AX57" s="56">
        <v>146601</v>
      </c>
      <c r="AY57" s="56">
        <v>151456</v>
      </c>
      <c r="AZ57" s="56">
        <v>172036</v>
      </c>
      <c r="BA57" s="56">
        <v>190094</v>
      </c>
      <c r="BB57" s="116">
        <v>205476</v>
      </c>
      <c r="BC57" s="116">
        <v>215322</v>
      </c>
      <c r="BD57" s="116">
        <v>213200</v>
      </c>
      <c r="BE57" s="116">
        <v>231733</v>
      </c>
      <c r="BF57" s="116">
        <v>208265</v>
      </c>
      <c r="BG57" s="116">
        <v>221649</v>
      </c>
      <c r="BH57" s="116">
        <v>223804</v>
      </c>
      <c r="BI57" s="116">
        <v>241674</v>
      </c>
      <c r="BJ57" s="116">
        <v>247189</v>
      </c>
      <c r="BK57" s="116">
        <v>250234</v>
      </c>
      <c r="BL57" s="116">
        <v>257713</v>
      </c>
      <c r="BM57" s="116">
        <v>263411</v>
      </c>
      <c r="BN57" s="116">
        <v>245356</v>
      </c>
      <c r="BO57" s="116">
        <v>230427</v>
      </c>
      <c r="BP57" s="116">
        <v>232014</v>
      </c>
      <c r="BQ57" s="116">
        <v>223714</v>
      </c>
      <c r="BR57" s="116">
        <v>215392</v>
      </c>
      <c r="BS57" s="116">
        <v>230630</v>
      </c>
      <c r="BT57" s="116">
        <v>230818</v>
      </c>
      <c r="BU57" s="116">
        <v>241823</v>
      </c>
      <c r="BV57" s="116">
        <v>235921</v>
      </c>
      <c r="BW57" s="116">
        <v>218671</v>
      </c>
      <c r="BX57" s="116">
        <v>223650</v>
      </c>
      <c r="BY57" s="116">
        <v>233817</v>
      </c>
      <c r="BZ57" s="116">
        <v>224679</v>
      </c>
      <c r="CA57" s="116">
        <v>210040</v>
      </c>
      <c r="CB57" s="116">
        <v>221617</v>
      </c>
      <c r="CC57" s="116">
        <v>237150</v>
      </c>
      <c r="CD57" s="116">
        <v>242540</v>
      </c>
      <c r="CE57" s="116">
        <v>242007</v>
      </c>
      <c r="CF57" s="116">
        <v>240109</v>
      </c>
      <c r="CG57" s="116">
        <v>220207</v>
      </c>
      <c r="CH57" s="116">
        <v>214936</v>
      </c>
      <c r="CI57" s="116">
        <v>228315</v>
      </c>
      <c r="CJ57" s="116">
        <v>243317</v>
      </c>
      <c r="CK57" s="116">
        <v>256643</v>
      </c>
      <c r="CL57" s="116">
        <v>237999</v>
      </c>
      <c r="CM57" s="116">
        <v>218754</v>
      </c>
      <c r="CN57" s="116">
        <v>222270</v>
      </c>
      <c r="CO57" s="116">
        <v>218102</v>
      </c>
      <c r="CP57" s="116">
        <v>227088</v>
      </c>
      <c r="CQ57" s="116">
        <v>236231</v>
      </c>
      <c r="CR57" s="116">
        <v>233418</v>
      </c>
      <c r="CS57" s="116">
        <v>237974</v>
      </c>
      <c r="CT57" s="116">
        <v>254563</v>
      </c>
      <c r="CU57" s="116">
        <v>239493</v>
      </c>
      <c r="CV57" s="116">
        <v>239743</v>
      </c>
      <c r="CW57" s="116">
        <v>254875</v>
      </c>
      <c r="CX57" s="116">
        <v>239087</v>
      </c>
      <c r="CY57" s="116">
        <v>235044</v>
      </c>
      <c r="CZ57" s="116">
        <v>243535</v>
      </c>
      <c r="DA57" s="116">
        <v>249889</v>
      </c>
      <c r="DB57" s="116">
        <v>255292</v>
      </c>
      <c r="DC57" s="116">
        <v>257785</v>
      </c>
      <c r="DD57" s="116">
        <v>256097</v>
      </c>
      <c r="DE57" s="116">
        <v>268724</v>
      </c>
      <c r="DF57" s="116">
        <v>290306</v>
      </c>
      <c r="DG57" s="116">
        <v>287828</v>
      </c>
      <c r="DH57" s="116">
        <v>301693</v>
      </c>
      <c r="DI57" s="116">
        <v>303460</v>
      </c>
      <c r="DJ57" s="116">
        <v>263164</v>
      </c>
      <c r="DK57" s="116">
        <v>291812</v>
      </c>
      <c r="DL57" s="116">
        <v>298216</v>
      </c>
      <c r="DM57" s="116">
        <v>347098</v>
      </c>
      <c r="DN57" s="116">
        <v>343981</v>
      </c>
      <c r="DO57" s="116">
        <v>318883</v>
      </c>
      <c r="DP57" s="116">
        <v>318634</v>
      </c>
      <c r="DQ57" s="116">
        <v>298878</v>
      </c>
      <c r="DR57" s="116">
        <v>281429</v>
      </c>
      <c r="DS57" s="116">
        <v>321134</v>
      </c>
      <c r="DT57" s="116">
        <v>328924</v>
      </c>
      <c r="DU57" s="116">
        <v>302508</v>
      </c>
      <c r="DV57" s="116">
        <v>276819</v>
      </c>
      <c r="DW57" s="116">
        <v>272593</v>
      </c>
      <c r="DX57" s="116">
        <v>275822</v>
      </c>
      <c r="DY57" s="116">
        <v>266274</v>
      </c>
      <c r="DZ57" s="116">
        <v>259552</v>
      </c>
      <c r="EA57" s="116">
        <v>266088</v>
      </c>
      <c r="EB57" s="116">
        <v>283390</v>
      </c>
      <c r="EC57" s="116">
        <v>307139</v>
      </c>
      <c r="ED57" s="116">
        <v>298951</v>
      </c>
      <c r="EE57" s="116">
        <v>287979</v>
      </c>
      <c r="EF57" s="116">
        <v>272559</v>
      </c>
      <c r="EG57" s="116">
        <v>316828</v>
      </c>
      <c r="EH57" s="116">
        <v>288704</v>
      </c>
      <c r="EI57" s="116">
        <v>281895</v>
      </c>
      <c r="EJ57" s="116">
        <v>267081</v>
      </c>
      <c r="EK57" s="116">
        <v>252887</v>
      </c>
      <c r="EL57" s="116">
        <v>266206</v>
      </c>
      <c r="EM57" s="116">
        <v>273841</v>
      </c>
      <c r="EN57" s="116">
        <f t="shared" ref="EN57:ES57" si="35">SUM(EN53:EN55)</f>
        <v>286506</v>
      </c>
      <c r="EO57" s="116">
        <f t="shared" si="35"/>
        <v>280884</v>
      </c>
      <c r="EP57" s="116">
        <f t="shared" si="35"/>
        <v>279115</v>
      </c>
      <c r="EQ57" s="116">
        <f t="shared" si="35"/>
        <v>324017</v>
      </c>
      <c r="ER57" s="116">
        <f t="shared" si="35"/>
        <v>295722</v>
      </c>
      <c r="ES57" s="116">
        <f t="shared" si="35"/>
        <v>286351</v>
      </c>
      <c r="ET57" s="116">
        <f>SUM(ET53:ET55)</f>
        <v>269520</v>
      </c>
      <c r="EU57" s="116">
        <f>SUM(EU53:EU55)</f>
        <v>297690</v>
      </c>
      <c r="EV57" s="116">
        <f>SUM(EV53:EV55)</f>
        <v>306199</v>
      </c>
      <c r="EW57" s="116">
        <f>SUM(EW53:EW55)</f>
        <v>332830</v>
      </c>
      <c r="EX57" s="116">
        <f>SUM(EX53:EX55)</f>
        <v>355211</v>
      </c>
      <c r="EY57" s="116">
        <f t="shared" ref="EY57:FD57" si="36">+EY53+EY55</f>
        <v>377148</v>
      </c>
      <c r="EZ57" s="116">
        <f t="shared" si="36"/>
        <v>354409</v>
      </c>
      <c r="FA57" s="116">
        <f t="shared" si="36"/>
        <v>319494</v>
      </c>
      <c r="FB57" s="116">
        <f t="shared" si="36"/>
        <v>348562</v>
      </c>
      <c r="FC57" s="116">
        <f t="shared" si="36"/>
        <v>330553</v>
      </c>
      <c r="FD57" s="116">
        <f t="shared" si="36"/>
        <v>361886</v>
      </c>
      <c r="FE57" s="116">
        <f t="shared" ref="FE57:FF57" si="37">+FE53+FE55</f>
        <v>364137</v>
      </c>
      <c r="FF57" s="116">
        <f t="shared" si="37"/>
        <v>321947</v>
      </c>
      <c r="FG57" s="116">
        <f t="shared" ref="FG57:FH57" si="38">+FG53+FG55</f>
        <v>339603</v>
      </c>
      <c r="FH57" s="116">
        <f t="shared" si="38"/>
        <v>348834</v>
      </c>
      <c r="FI57" s="116">
        <f t="shared" ref="FI57:FJ57" si="39">+FI53+FI55</f>
        <v>369852</v>
      </c>
      <c r="FJ57" s="116">
        <f t="shared" si="39"/>
        <v>372604</v>
      </c>
      <c r="FK57" s="116">
        <f t="shared" ref="FK57:FL57" si="40">+FK53+FK55</f>
        <v>343632</v>
      </c>
      <c r="FL57" s="116">
        <f t="shared" si="40"/>
        <v>356297</v>
      </c>
      <c r="FM57" s="116">
        <f t="shared" ref="FM57:FN57" si="41">+FM53+FM55</f>
        <v>392391</v>
      </c>
      <c r="FN57" s="116">
        <f t="shared" si="41"/>
        <v>381448</v>
      </c>
    </row>
    <row r="58" spans="1:170" s="50" customFormat="1" x14ac:dyDescent="0.3">
      <c r="A58" s="49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73"/>
      <c r="R58" s="73"/>
      <c r="S58" s="52"/>
      <c r="T58" s="52"/>
      <c r="U58" s="52"/>
      <c r="V58" s="52"/>
      <c r="W58" s="52"/>
      <c r="X58" s="52"/>
      <c r="Y58" s="52"/>
      <c r="Z58" s="82"/>
      <c r="AA58" s="87"/>
      <c r="AB58" s="88"/>
      <c r="AC58" s="52"/>
      <c r="AD58" s="73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115"/>
      <c r="BC58" s="70"/>
      <c r="BD58" s="70"/>
      <c r="BE58" s="70"/>
      <c r="BF58" s="70"/>
      <c r="BG58" s="70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</row>
    <row r="59" spans="1:170" x14ac:dyDescent="0.3">
      <c r="A59" s="34" t="s">
        <v>52</v>
      </c>
      <c r="B59" s="56">
        <f t="shared" ref="B59:R59" si="42">+B51+B53</f>
        <v>21.253568999999999</v>
      </c>
      <c r="C59" s="56">
        <f t="shared" si="42"/>
        <v>208.54090100000002</v>
      </c>
      <c r="D59" s="56">
        <f t="shared" si="42"/>
        <v>10366.385165999998</v>
      </c>
      <c r="E59" s="56">
        <f t="shared" si="42"/>
        <v>14354.577799999999</v>
      </c>
      <c r="F59" s="56">
        <f t="shared" si="42"/>
        <v>24950.757436</v>
      </c>
      <c r="G59" s="56">
        <f t="shared" si="42"/>
        <v>54766.050604999997</v>
      </c>
      <c r="H59" s="56">
        <f t="shared" si="42"/>
        <v>81673.068098999996</v>
      </c>
      <c r="I59" s="56">
        <f t="shared" si="42"/>
        <v>92113.12176899999</v>
      </c>
      <c r="J59" s="56">
        <f t="shared" si="42"/>
        <v>0</v>
      </c>
      <c r="K59" s="56">
        <f t="shared" si="42"/>
        <v>4330.9369379999898</v>
      </c>
      <c r="L59" s="56">
        <f t="shared" si="42"/>
        <v>232883.17741099998</v>
      </c>
      <c r="M59" s="56">
        <f t="shared" si="42"/>
        <v>3309033.1395700001</v>
      </c>
      <c r="N59" s="56">
        <f t="shared" si="42"/>
        <v>64931</v>
      </c>
      <c r="O59" s="56">
        <f t="shared" si="42"/>
        <v>7634</v>
      </c>
      <c r="P59" s="56">
        <f t="shared" si="42"/>
        <v>3639432.0744169997</v>
      </c>
      <c r="Q59" s="67">
        <f t="shared" si="42"/>
        <v>12365.801933000006</v>
      </c>
      <c r="R59" s="67">
        <f t="shared" si="42"/>
        <v>3651798</v>
      </c>
      <c r="S59" s="56">
        <f t="shared" ref="S59:V59" si="43">+S51+S53+S55</f>
        <v>3769040</v>
      </c>
      <c r="T59" s="56">
        <f t="shared" si="43"/>
        <v>3723277</v>
      </c>
      <c r="U59" s="56">
        <f t="shared" si="43"/>
        <v>3835893</v>
      </c>
      <c r="V59" s="56">
        <f t="shared" si="43"/>
        <v>3877664</v>
      </c>
      <c r="W59" s="56">
        <v>3913788</v>
      </c>
      <c r="X59" s="56">
        <v>3944116</v>
      </c>
      <c r="Y59" s="56">
        <v>4019560</v>
      </c>
      <c r="Z59" s="83">
        <v>3976279</v>
      </c>
      <c r="AA59" s="92">
        <v>4073806</v>
      </c>
      <c r="AB59" s="95">
        <v>4086968</v>
      </c>
      <c r="AC59" s="56">
        <v>4123042.0019999999</v>
      </c>
      <c r="AD59" s="67">
        <v>4136719.0019999999</v>
      </c>
      <c r="AE59" s="56">
        <v>4214615.0010000002</v>
      </c>
      <c r="AF59" s="56">
        <v>4413724.0010000002</v>
      </c>
      <c r="AG59" s="56">
        <v>4578013</v>
      </c>
      <c r="AH59" s="56">
        <v>4664354</v>
      </c>
      <c r="AI59" s="56">
        <v>4743237</v>
      </c>
      <c r="AJ59" s="56">
        <v>4779376</v>
      </c>
      <c r="AK59" s="56">
        <v>4821143</v>
      </c>
      <c r="AL59" s="56">
        <v>4937538</v>
      </c>
      <c r="AM59" s="56">
        <v>5110512</v>
      </c>
      <c r="AN59" s="56">
        <v>5195417</v>
      </c>
      <c r="AO59" s="56">
        <v>5391793</v>
      </c>
      <c r="AP59" s="56">
        <v>5414490</v>
      </c>
      <c r="AQ59" s="56">
        <v>5520084</v>
      </c>
      <c r="AR59" s="56">
        <v>5482706</v>
      </c>
      <c r="AS59" s="56">
        <v>5511443</v>
      </c>
      <c r="AT59" s="56">
        <v>5555421</v>
      </c>
      <c r="AU59" s="56">
        <v>5698821</v>
      </c>
      <c r="AV59" s="56">
        <v>5901975</v>
      </c>
      <c r="AW59" s="56">
        <v>5967088</v>
      </c>
      <c r="AX59" s="56">
        <v>5921100</v>
      </c>
      <c r="AY59" s="56">
        <v>5991659</v>
      </c>
      <c r="AZ59" s="56">
        <v>6300121</v>
      </c>
      <c r="BA59" s="56">
        <v>6598758</v>
      </c>
      <c r="BB59" s="116">
        <v>6941244</v>
      </c>
      <c r="BC59" s="116">
        <v>7147576</v>
      </c>
      <c r="BD59" s="116">
        <v>7314267</v>
      </c>
      <c r="BE59" s="116">
        <v>7573582</v>
      </c>
      <c r="BF59" s="116">
        <v>7322134</v>
      </c>
      <c r="BG59" s="116">
        <v>7515735</v>
      </c>
      <c r="BH59" s="116">
        <v>7443541</v>
      </c>
      <c r="BI59" s="116">
        <v>7714966</v>
      </c>
      <c r="BJ59" s="116">
        <v>7621359</v>
      </c>
      <c r="BK59" s="116">
        <v>7571116</v>
      </c>
      <c r="BL59" s="116">
        <v>7852109</v>
      </c>
      <c r="BM59" s="116">
        <v>7971260</v>
      </c>
      <c r="BN59" s="116">
        <v>8013114</v>
      </c>
      <c r="BO59" s="116">
        <v>7615157</v>
      </c>
      <c r="BP59" s="116">
        <v>7626808</v>
      </c>
      <c r="BQ59" s="116">
        <v>7679946</v>
      </c>
      <c r="BR59" s="116">
        <v>7568335</v>
      </c>
      <c r="BS59" s="116">
        <v>7861269</v>
      </c>
      <c r="BT59" s="116">
        <v>7762330</v>
      </c>
      <c r="BU59" s="116">
        <v>8050262</v>
      </c>
      <c r="BV59" s="116">
        <v>7977730</v>
      </c>
      <c r="BW59" s="116">
        <v>7695627</v>
      </c>
      <c r="BX59" s="116">
        <v>7750777</v>
      </c>
      <c r="BY59" s="116">
        <v>7913297</v>
      </c>
      <c r="BZ59" s="116">
        <v>8081374</v>
      </c>
      <c r="CA59" s="116">
        <v>7883146</v>
      </c>
      <c r="CB59" s="116">
        <v>8124710</v>
      </c>
      <c r="CC59" s="116">
        <v>8481145</v>
      </c>
      <c r="CD59" s="116">
        <v>8601458</v>
      </c>
      <c r="CE59" s="116">
        <v>8649776</v>
      </c>
      <c r="CF59" s="116">
        <v>8612075</v>
      </c>
      <c r="CG59" s="116">
        <v>8309966</v>
      </c>
      <c r="CH59" s="116">
        <v>8220609</v>
      </c>
      <c r="CI59" s="116">
        <v>8520620</v>
      </c>
      <c r="CJ59" s="116">
        <v>8838572</v>
      </c>
      <c r="CK59" s="116">
        <v>9083028</v>
      </c>
      <c r="CL59" s="116">
        <v>9079696</v>
      </c>
      <c r="CM59" s="116">
        <v>8863981</v>
      </c>
      <c r="CN59" s="116">
        <v>8799784</v>
      </c>
      <c r="CO59" s="116">
        <v>8700558</v>
      </c>
      <c r="CP59" s="116">
        <v>8903639</v>
      </c>
      <c r="CQ59" s="116">
        <v>9074725</v>
      </c>
      <c r="CR59" s="116">
        <v>8924154</v>
      </c>
      <c r="CS59" s="116">
        <v>9067423</v>
      </c>
      <c r="CT59" s="116">
        <v>9319711</v>
      </c>
      <c r="CU59" s="116">
        <v>9080227</v>
      </c>
      <c r="CV59" s="116">
        <v>8820009</v>
      </c>
      <c r="CW59" s="116">
        <v>9149080</v>
      </c>
      <c r="CX59" s="116">
        <v>8851095</v>
      </c>
      <c r="CY59" s="116">
        <v>9106186</v>
      </c>
      <c r="CZ59" s="116">
        <v>9398487</v>
      </c>
      <c r="DA59" s="116">
        <v>9573749</v>
      </c>
      <c r="DB59" s="121">
        <v>9828466</v>
      </c>
      <c r="DC59" s="121">
        <v>9585640</v>
      </c>
      <c r="DD59" s="121">
        <v>9799260</v>
      </c>
      <c r="DE59" s="121">
        <v>10059295</v>
      </c>
      <c r="DF59" s="121">
        <v>10294970</v>
      </c>
      <c r="DG59" s="121">
        <v>10409189</v>
      </c>
      <c r="DH59" s="121">
        <v>10765292</v>
      </c>
      <c r="DI59" s="121">
        <v>10929730</v>
      </c>
      <c r="DJ59" s="121">
        <v>10726878</v>
      </c>
      <c r="DK59" s="121">
        <v>11161340</v>
      </c>
      <c r="DL59" s="121">
        <v>10855527</v>
      </c>
      <c r="DM59" s="121">
        <v>11012690</v>
      </c>
      <c r="DN59" s="121">
        <v>11519067</v>
      </c>
      <c r="DO59" s="121">
        <v>11293795</v>
      </c>
      <c r="DP59" s="121">
        <v>11339519</v>
      </c>
      <c r="DQ59" s="121">
        <v>11012303</v>
      </c>
      <c r="DR59" s="121">
        <v>10921456</v>
      </c>
      <c r="DS59" s="121">
        <v>11437620</v>
      </c>
      <c r="DT59" s="121">
        <v>11474241</v>
      </c>
      <c r="DU59" s="121">
        <v>11667529</v>
      </c>
      <c r="DV59" s="121">
        <v>11679459</v>
      </c>
      <c r="DW59" s="121">
        <v>11614899</v>
      </c>
      <c r="DX59" s="121">
        <v>11796645</v>
      </c>
      <c r="DY59" s="121">
        <v>11751708</v>
      </c>
      <c r="DZ59" s="121">
        <v>11829750</v>
      </c>
      <c r="EA59" s="121">
        <v>12006171</v>
      </c>
      <c r="EB59" s="121">
        <v>12417567</v>
      </c>
      <c r="EC59" s="121">
        <v>12832927</v>
      </c>
      <c r="ED59" s="121">
        <v>12883164</v>
      </c>
      <c r="EE59" s="121">
        <v>12511248</v>
      </c>
      <c r="EF59" s="121">
        <v>12528589</v>
      </c>
      <c r="EG59" s="121">
        <v>13213237</v>
      </c>
      <c r="EH59" s="121">
        <v>13172013</v>
      </c>
      <c r="EI59" s="121">
        <v>12793013</v>
      </c>
      <c r="EJ59" s="121">
        <v>12495848</v>
      </c>
      <c r="EK59" s="121">
        <v>12521164</v>
      </c>
      <c r="EL59" s="121">
        <v>12471708</v>
      </c>
      <c r="EM59" s="121">
        <v>12718526</v>
      </c>
      <c r="EN59" s="121">
        <f t="shared" ref="EN59:ES59" si="44">+EN51+EN57</f>
        <v>12477944</v>
      </c>
      <c r="EO59" s="121">
        <f t="shared" si="44"/>
        <v>12919404</v>
      </c>
      <c r="EP59" s="121">
        <f t="shared" si="44"/>
        <v>12824664</v>
      </c>
      <c r="EQ59" s="121">
        <f t="shared" si="44"/>
        <v>13224123</v>
      </c>
      <c r="ER59" s="121">
        <f t="shared" si="44"/>
        <v>13226032</v>
      </c>
      <c r="ES59" s="121">
        <f t="shared" si="44"/>
        <v>13693503</v>
      </c>
      <c r="ET59" s="121">
        <f t="shared" ref="ET59:EZ59" si="45">+ET51+ET57</f>
        <v>13200005</v>
      </c>
      <c r="EU59" s="121">
        <f t="shared" si="45"/>
        <v>14381558</v>
      </c>
      <c r="EV59" s="121">
        <f t="shared" si="45"/>
        <v>14604394</v>
      </c>
      <c r="EW59" s="121">
        <f t="shared" si="45"/>
        <v>15237835</v>
      </c>
      <c r="EX59" s="121">
        <f t="shared" si="45"/>
        <v>15786713</v>
      </c>
      <c r="EY59" s="121">
        <f t="shared" si="45"/>
        <v>16287793</v>
      </c>
      <c r="EZ59" s="121">
        <f t="shared" si="45"/>
        <v>16257774</v>
      </c>
      <c r="FA59" s="121">
        <f t="shared" ref="FA59:FB59" si="46">+FA51+FA57</f>
        <v>15833761</v>
      </c>
      <c r="FB59" s="121">
        <f t="shared" si="46"/>
        <v>16277784</v>
      </c>
      <c r="FC59" s="121">
        <f t="shared" ref="FC59:FD59" si="47">+FC51+FC57</f>
        <v>15719898</v>
      </c>
      <c r="FD59" s="121">
        <f t="shared" si="47"/>
        <v>16118743</v>
      </c>
      <c r="FE59" s="121">
        <f t="shared" ref="FE59" si="48">+FE51+FE57</f>
        <v>16822353</v>
      </c>
      <c r="FF59" s="121">
        <f t="shared" ref="FF59:FK59" si="49">+FF51+FF57</f>
        <v>16628954</v>
      </c>
      <c r="FG59" s="121">
        <f t="shared" si="49"/>
        <v>17112208</v>
      </c>
      <c r="FH59" s="121">
        <f t="shared" si="49"/>
        <v>17776785</v>
      </c>
      <c r="FI59" s="121">
        <f t="shared" si="49"/>
        <v>18659823</v>
      </c>
      <c r="FJ59" s="121">
        <f t="shared" si="49"/>
        <v>18536274</v>
      </c>
      <c r="FK59" s="121">
        <f t="shared" si="49"/>
        <v>18204910</v>
      </c>
      <c r="FL59" s="121">
        <f t="shared" ref="FL59:FM59" si="50">+FL51+FL57</f>
        <v>18675922</v>
      </c>
      <c r="FM59" s="121">
        <f t="shared" si="50"/>
        <v>19644613</v>
      </c>
      <c r="FN59" s="121">
        <f t="shared" ref="FN59" si="51">+FN51+FN57</f>
        <v>19498702</v>
      </c>
    </row>
    <row r="60" spans="1:170" s="119" customFormat="1" ht="97.5" customHeight="1" x14ac:dyDescent="0.3">
      <c r="A60" s="173" t="s">
        <v>132</v>
      </c>
      <c r="B60" s="173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161"/>
      <c r="FA60" s="161"/>
      <c r="FB60" s="161"/>
      <c r="FC60" s="161"/>
      <c r="FD60" s="161"/>
      <c r="FE60" s="161"/>
      <c r="FF60" s="161"/>
      <c r="FG60" s="161"/>
      <c r="FH60" s="161"/>
      <c r="FI60" s="161"/>
      <c r="FJ60" s="161"/>
      <c r="FK60" s="161"/>
      <c r="FL60" s="161"/>
      <c r="FM60" s="161"/>
      <c r="FN60" s="161"/>
    </row>
    <row r="61" spans="1:170" ht="26.25" customHeight="1" x14ac:dyDescent="0.3">
      <c r="A61" s="58" t="s">
        <v>83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85"/>
      <c r="AA61" s="87"/>
      <c r="AB61" s="88"/>
      <c r="AC61" s="80"/>
      <c r="AD61" s="98"/>
      <c r="AE61" s="70"/>
      <c r="AF61" s="80"/>
      <c r="AG61" s="80"/>
      <c r="BB61" s="70"/>
      <c r="BC61" s="119"/>
      <c r="BD61" s="119"/>
      <c r="BE61" s="119"/>
      <c r="BF61" s="119"/>
      <c r="BG61" s="119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</row>
    <row r="62" spans="1:170" ht="92.25" customHeight="1" x14ac:dyDescent="0.3">
      <c r="A62" s="104" t="s">
        <v>227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>
        <v>262485</v>
      </c>
      <c r="S62" s="105">
        <v>271115</v>
      </c>
      <c r="T62" s="105">
        <v>256624</v>
      </c>
      <c r="U62" s="105">
        <v>276639</v>
      </c>
      <c r="V62" s="105">
        <v>288361</v>
      </c>
      <c r="W62" s="105">
        <v>295046</v>
      </c>
      <c r="X62" s="105">
        <v>292325</v>
      </c>
      <c r="Y62" s="105">
        <v>294848</v>
      </c>
      <c r="Z62" s="105">
        <v>285822</v>
      </c>
      <c r="AA62" s="106">
        <v>279870</v>
      </c>
      <c r="AB62" s="106">
        <v>276784</v>
      </c>
      <c r="AC62" s="76">
        <v>279813</v>
      </c>
      <c r="AD62" s="107">
        <v>264528</v>
      </c>
      <c r="AE62" s="105">
        <v>267936</v>
      </c>
      <c r="AF62" s="76">
        <v>283012.99900000001</v>
      </c>
      <c r="AG62" s="76">
        <v>294104</v>
      </c>
      <c r="AH62" s="76">
        <v>301706</v>
      </c>
      <c r="AI62" s="76">
        <v>307094</v>
      </c>
      <c r="AJ62" s="76">
        <v>313274</v>
      </c>
      <c r="AK62" s="76">
        <v>309695</v>
      </c>
      <c r="AL62" s="76">
        <v>324634</v>
      </c>
      <c r="AM62" s="76">
        <v>326374</v>
      </c>
      <c r="AN62" s="76">
        <v>324688</v>
      </c>
      <c r="AO62" s="76">
        <v>335195</v>
      </c>
      <c r="AP62" s="76">
        <v>328323</v>
      </c>
      <c r="AQ62" s="76">
        <v>342884</v>
      </c>
      <c r="AR62" s="76">
        <v>338844</v>
      </c>
      <c r="AS62" s="76">
        <v>346729</v>
      </c>
      <c r="AT62" s="76">
        <v>348308</v>
      </c>
      <c r="AU62" s="76">
        <v>352241</v>
      </c>
      <c r="AV62" s="76">
        <v>365029</v>
      </c>
      <c r="AW62" s="76">
        <v>368372</v>
      </c>
      <c r="AX62" s="76">
        <v>363148</v>
      </c>
      <c r="AY62" s="76">
        <v>373576</v>
      </c>
      <c r="AZ62" s="76">
        <v>397534</v>
      </c>
      <c r="BA62" s="76">
        <v>416272</v>
      </c>
      <c r="BB62" s="120">
        <v>448567</v>
      </c>
      <c r="BC62" s="120">
        <v>456244</v>
      </c>
      <c r="BD62" s="120">
        <v>456492</v>
      </c>
      <c r="BE62" s="120">
        <v>472795</v>
      </c>
      <c r="BF62" s="120">
        <v>454283</v>
      </c>
      <c r="BG62" s="120">
        <v>462660</v>
      </c>
      <c r="BH62" s="105">
        <v>458535</v>
      </c>
      <c r="BI62" s="105">
        <v>470178</v>
      </c>
      <c r="BJ62" s="105">
        <v>465614</v>
      </c>
      <c r="BK62" s="105">
        <v>460097</v>
      </c>
      <c r="BL62" s="105">
        <v>464538</v>
      </c>
      <c r="BM62" s="105">
        <v>463701</v>
      </c>
      <c r="BN62" s="105">
        <v>468182</v>
      </c>
      <c r="BO62" s="105">
        <v>462389</v>
      </c>
      <c r="BP62" s="105">
        <v>464874</v>
      </c>
      <c r="BQ62" s="105">
        <v>462328</v>
      </c>
      <c r="BR62" s="105">
        <v>453079</v>
      </c>
      <c r="BS62" s="105">
        <v>469947</v>
      </c>
      <c r="BT62" s="105">
        <v>468071</v>
      </c>
      <c r="BU62" s="105">
        <v>477099</v>
      </c>
      <c r="BV62" s="105">
        <v>470026</v>
      </c>
      <c r="BW62" s="105">
        <v>452732</v>
      </c>
      <c r="BX62" s="105">
        <v>455587</v>
      </c>
      <c r="BY62" s="105">
        <v>465055</v>
      </c>
      <c r="BZ62" s="105">
        <v>480140</v>
      </c>
      <c r="CA62" s="105">
        <v>467011</v>
      </c>
      <c r="CB62" s="105">
        <v>477569</v>
      </c>
      <c r="CC62" s="105">
        <v>495924</v>
      </c>
      <c r="CD62" s="105">
        <v>505625</v>
      </c>
      <c r="CE62" s="105">
        <v>506628</v>
      </c>
      <c r="CF62" s="105">
        <v>502153</v>
      </c>
      <c r="CG62" s="105">
        <v>479509</v>
      </c>
      <c r="CH62" s="105">
        <v>467781</v>
      </c>
      <c r="CI62" s="105">
        <v>479740</v>
      </c>
      <c r="CJ62" s="105">
        <v>494137</v>
      </c>
      <c r="CK62" s="105">
        <v>510886</v>
      </c>
      <c r="CL62" s="105">
        <v>512395</v>
      </c>
      <c r="CM62" s="105">
        <v>497690</v>
      </c>
      <c r="CN62" s="105">
        <v>499163</v>
      </c>
      <c r="CO62" s="105">
        <v>492801</v>
      </c>
      <c r="CP62" s="105">
        <v>506407</v>
      </c>
      <c r="CQ62" s="105">
        <v>515083</v>
      </c>
      <c r="CR62" s="105">
        <v>502423</v>
      </c>
      <c r="CS62" s="105">
        <v>506879</v>
      </c>
      <c r="CT62" s="105">
        <v>519343</v>
      </c>
      <c r="CU62" s="105">
        <v>502604</v>
      </c>
      <c r="CV62" s="105">
        <v>500373</v>
      </c>
      <c r="CW62" s="105">
        <v>518920</v>
      </c>
      <c r="CX62" s="105">
        <v>511772</v>
      </c>
      <c r="CY62" s="105">
        <v>512505</v>
      </c>
      <c r="CZ62" s="105">
        <v>526342</v>
      </c>
      <c r="DA62" s="105">
        <v>536577</v>
      </c>
      <c r="DB62" s="105">
        <v>543050</v>
      </c>
      <c r="DC62" s="105">
        <v>545140</v>
      </c>
      <c r="DD62" s="105">
        <v>541953</v>
      </c>
      <c r="DE62" s="105">
        <v>546983</v>
      </c>
      <c r="DF62" s="105">
        <v>570762</v>
      </c>
      <c r="DG62" s="105">
        <v>568231</v>
      </c>
      <c r="DH62" s="105">
        <v>577823</v>
      </c>
      <c r="DI62" s="105">
        <v>578456</v>
      </c>
      <c r="DJ62" s="105">
        <v>546324</v>
      </c>
      <c r="DK62" s="105">
        <v>578793</v>
      </c>
      <c r="DL62" s="105">
        <v>589423</v>
      </c>
      <c r="DM62" s="105">
        <v>691246</v>
      </c>
      <c r="DN62" s="105">
        <v>687916</v>
      </c>
      <c r="DO62" s="105">
        <v>664954</v>
      </c>
      <c r="DP62" s="105">
        <v>659558</v>
      </c>
      <c r="DQ62" s="105">
        <v>628328</v>
      </c>
      <c r="DR62" s="105">
        <v>614450</v>
      </c>
      <c r="DS62" s="105">
        <v>643126</v>
      </c>
      <c r="DT62" s="105">
        <v>644514</v>
      </c>
      <c r="DU62" s="105">
        <v>603094</v>
      </c>
      <c r="DV62" s="105">
        <v>595884</v>
      </c>
      <c r="DW62" s="105">
        <v>612741</v>
      </c>
      <c r="DX62" s="105">
        <v>623680</v>
      </c>
      <c r="DY62" s="105">
        <v>621659</v>
      </c>
      <c r="DZ62" s="105">
        <v>622762</v>
      </c>
      <c r="EA62" s="105">
        <v>632134</v>
      </c>
      <c r="EB62" s="105">
        <v>645632</v>
      </c>
      <c r="EC62" s="105">
        <v>666084</v>
      </c>
      <c r="ED62" s="105">
        <v>660394</v>
      </c>
      <c r="EE62" s="105">
        <v>647025</v>
      </c>
      <c r="EF62" s="105">
        <v>618793</v>
      </c>
      <c r="EG62" s="105">
        <v>648775</v>
      </c>
      <c r="EH62" s="105">
        <v>642599</v>
      </c>
      <c r="EI62" s="105">
        <v>652643</v>
      </c>
      <c r="EJ62" s="105">
        <v>650001</v>
      </c>
      <c r="EK62" s="105">
        <v>597869</v>
      </c>
      <c r="EL62" s="105">
        <v>612287</v>
      </c>
      <c r="EM62" s="105">
        <v>645434</v>
      </c>
      <c r="EN62" s="105">
        <v>661781</v>
      </c>
      <c r="EO62" s="105">
        <v>656489</v>
      </c>
      <c r="EP62" s="105">
        <v>650700</v>
      </c>
      <c r="EQ62" s="105">
        <v>722944</v>
      </c>
      <c r="ER62" s="105">
        <v>699953</v>
      </c>
      <c r="ES62" s="105">
        <v>681244</v>
      </c>
      <c r="ET62" s="105">
        <v>610013</v>
      </c>
      <c r="EU62" s="105">
        <v>649988</v>
      </c>
      <c r="EV62" s="105">
        <v>671978</v>
      </c>
      <c r="EW62" s="105">
        <v>708581</v>
      </c>
      <c r="EX62" s="105">
        <v>732602</v>
      </c>
      <c r="EY62" s="105">
        <v>749823</v>
      </c>
      <c r="EZ62" s="105">
        <v>723487</v>
      </c>
      <c r="FA62" s="105">
        <v>675667</v>
      </c>
      <c r="FB62" s="105">
        <v>711917</v>
      </c>
      <c r="FC62" s="105">
        <v>698797</v>
      </c>
      <c r="FD62" s="105">
        <v>723459</v>
      </c>
      <c r="FE62" s="105">
        <v>701910</v>
      </c>
      <c r="FF62" s="105">
        <v>689783</v>
      </c>
      <c r="FG62" s="105">
        <v>704439</v>
      </c>
      <c r="FH62" s="105">
        <v>720352</v>
      </c>
      <c r="FI62" s="105">
        <v>745626</v>
      </c>
      <c r="FJ62" s="105">
        <v>752583</v>
      </c>
      <c r="FK62" s="105">
        <v>728643</v>
      </c>
      <c r="FL62" s="105">
        <v>744078</v>
      </c>
      <c r="FM62" s="105">
        <v>780487</v>
      </c>
      <c r="FN62" s="105">
        <v>773792</v>
      </c>
    </row>
    <row r="63" spans="1:170" ht="15" customHeight="1" x14ac:dyDescent="0.3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88"/>
      <c r="AB63" s="88"/>
      <c r="AC63" s="80"/>
      <c r="AD63" s="99"/>
      <c r="AE63" s="70"/>
      <c r="AF63" s="80"/>
      <c r="AG63" s="80"/>
      <c r="BB63" s="119"/>
      <c r="BC63" s="119"/>
      <c r="BD63" s="119"/>
      <c r="BE63" s="119"/>
      <c r="BF63" s="119"/>
      <c r="BG63" s="119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</row>
    <row r="64" spans="1:170" x14ac:dyDescent="0.3">
      <c r="A64" s="58" t="s">
        <v>84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88"/>
      <c r="AB64" s="88"/>
      <c r="AC64" s="76"/>
      <c r="AD64" s="99"/>
      <c r="AE64" s="70"/>
      <c r="AF64" s="76"/>
      <c r="AG64" s="76"/>
      <c r="BB64" s="119"/>
      <c r="BC64" s="119"/>
      <c r="BD64" s="119"/>
      <c r="BE64" s="119"/>
      <c r="BF64" s="119"/>
      <c r="BG64" s="119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</row>
    <row r="65" spans="1:170" x14ac:dyDescent="0.3">
      <c r="A65" s="59" t="s">
        <v>203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5">
        <v>41506</v>
      </c>
      <c r="S65" s="64">
        <v>36642</v>
      </c>
      <c r="T65" s="64">
        <v>33138</v>
      </c>
      <c r="U65" s="64">
        <v>34753</v>
      </c>
      <c r="V65" s="64">
        <v>35763</v>
      </c>
      <c r="W65" s="64">
        <v>24977</v>
      </c>
      <c r="X65" s="64">
        <v>40127</v>
      </c>
      <c r="Y65" s="64">
        <v>34474</v>
      </c>
      <c r="Z65" s="64">
        <v>29335</v>
      </c>
      <c r="AA65" s="87">
        <v>43728</v>
      </c>
      <c r="AB65" s="87">
        <v>36583</v>
      </c>
      <c r="AC65" s="54">
        <v>35869</v>
      </c>
      <c r="AD65" s="65">
        <v>35220</v>
      </c>
      <c r="AE65" s="64">
        <v>30935</v>
      </c>
      <c r="AF65" s="54">
        <v>32507</v>
      </c>
      <c r="AG65" s="54">
        <v>34692</v>
      </c>
      <c r="AH65" s="64">
        <v>28579</v>
      </c>
      <c r="AI65" s="64">
        <v>33899</v>
      </c>
      <c r="AJ65" s="64">
        <v>36594</v>
      </c>
      <c r="AK65" s="64">
        <v>34716</v>
      </c>
      <c r="AL65" s="64">
        <v>30112</v>
      </c>
      <c r="AM65" s="64">
        <v>34339</v>
      </c>
      <c r="AN65" s="64">
        <v>37250</v>
      </c>
      <c r="AO65" s="64">
        <v>35293</v>
      </c>
      <c r="AP65" s="64">
        <v>37213</v>
      </c>
      <c r="AQ65" s="64">
        <v>36028</v>
      </c>
      <c r="AR65" s="64">
        <v>35194</v>
      </c>
      <c r="AS65" s="64">
        <v>36971</v>
      </c>
      <c r="AT65" s="64">
        <v>39156</v>
      </c>
      <c r="AU65" s="64">
        <v>40775</v>
      </c>
      <c r="AV65" s="64">
        <v>39876</v>
      </c>
      <c r="AW65" s="64">
        <v>39759</v>
      </c>
      <c r="AX65" s="64">
        <v>37509</v>
      </c>
      <c r="AY65" s="64">
        <v>39613</v>
      </c>
      <c r="AZ65" s="64">
        <v>32338</v>
      </c>
      <c r="BA65" s="64">
        <v>36879</v>
      </c>
      <c r="BB65" s="85">
        <v>34271</v>
      </c>
      <c r="BC65" s="85">
        <v>33636</v>
      </c>
      <c r="BD65" s="85">
        <v>32775</v>
      </c>
      <c r="BE65" s="85">
        <v>37491</v>
      </c>
      <c r="BF65" s="85">
        <v>33410</v>
      </c>
      <c r="BG65" s="85">
        <v>35296</v>
      </c>
      <c r="BH65" s="124">
        <v>40115</v>
      </c>
      <c r="BI65" s="124">
        <v>33852</v>
      </c>
      <c r="BJ65" s="124">
        <v>33717</v>
      </c>
      <c r="BK65" s="124">
        <v>33816</v>
      </c>
      <c r="BL65" s="124">
        <v>33948</v>
      </c>
      <c r="BM65" s="124">
        <v>35868</v>
      </c>
      <c r="BN65" s="124">
        <v>35190</v>
      </c>
      <c r="BO65" s="124">
        <v>37905</v>
      </c>
      <c r="BP65" s="124">
        <v>31721</v>
      </c>
      <c r="BQ65" s="124">
        <v>39440</v>
      </c>
      <c r="BR65" s="124">
        <v>32603</v>
      </c>
      <c r="BS65" s="124">
        <v>31765</v>
      </c>
      <c r="BT65" s="124">
        <v>36166</v>
      </c>
      <c r="BU65" s="124">
        <v>34839</v>
      </c>
      <c r="BV65" s="124">
        <v>28595</v>
      </c>
      <c r="BW65" s="124">
        <v>37677</v>
      </c>
      <c r="BX65" s="124">
        <v>38093</v>
      </c>
      <c r="BY65" s="124">
        <v>37829</v>
      </c>
      <c r="BZ65" s="124">
        <v>38654</v>
      </c>
      <c r="CA65" s="124">
        <v>35413</v>
      </c>
      <c r="CB65" s="124">
        <v>36900</v>
      </c>
      <c r="CC65" s="124">
        <v>35188</v>
      </c>
      <c r="CD65" s="124">
        <v>37328</v>
      </c>
      <c r="CE65" s="124">
        <v>32130</v>
      </c>
      <c r="CF65" s="124">
        <v>35114</v>
      </c>
      <c r="CG65" s="124">
        <v>31739</v>
      </c>
      <c r="CH65" s="124">
        <v>40573</v>
      </c>
      <c r="CI65" s="124">
        <v>31602</v>
      </c>
      <c r="CJ65" s="124">
        <v>39151</v>
      </c>
      <c r="CK65" s="124">
        <v>37262</v>
      </c>
      <c r="CL65" s="124">
        <v>36478</v>
      </c>
      <c r="CM65" s="124">
        <v>39540</v>
      </c>
      <c r="CN65" s="124">
        <v>35097</v>
      </c>
      <c r="CO65" s="124">
        <v>35893</v>
      </c>
      <c r="CP65" s="124">
        <v>35103</v>
      </c>
      <c r="CQ65" s="124">
        <v>30683</v>
      </c>
      <c r="CR65" s="124">
        <v>33006</v>
      </c>
      <c r="CS65" s="124">
        <v>35010</v>
      </c>
      <c r="CT65" s="124">
        <v>38468</v>
      </c>
      <c r="CU65" s="124">
        <v>31982</v>
      </c>
      <c r="CV65" s="124">
        <v>37275</v>
      </c>
      <c r="CW65" s="124">
        <v>32513</v>
      </c>
      <c r="CX65" s="124">
        <v>35069</v>
      </c>
      <c r="CY65" s="124">
        <v>35029</v>
      </c>
      <c r="CZ65" s="124">
        <v>29506</v>
      </c>
      <c r="DA65" s="124">
        <v>44459</v>
      </c>
      <c r="DB65" s="112">
        <v>33745</v>
      </c>
      <c r="DC65" s="112">
        <v>39566</v>
      </c>
      <c r="DD65" s="112">
        <v>44051</v>
      </c>
      <c r="DE65" s="112">
        <v>35702</v>
      </c>
      <c r="DF65" s="112">
        <v>35131</v>
      </c>
      <c r="DG65" s="112">
        <v>36312</v>
      </c>
      <c r="DH65" s="112">
        <v>37163</v>
      </c>
      <c r="DI65" s="112">
        <v>35209</v>
      </c>
      <c r="DJ65" s="112">
        <v>40143</v>
      </c>
      <c r="DK65" s="111">
        <v>35417</v>
      </c>
      <c r="DL65" s="112">
        <v>37637</v>
      </c>
      <c r="DM65" s="112">
        <v>35866</v>
      </c>
      <c r="DN65" s="112">
        <v>35225</v>
      </c>
      <c r="DO65" s="112">
        <v>35088</v>
      </c>
      <c r="DP65" s="112">
        <v>47903</v>
      </c>
      <c r="DQ65" s="112">
        <v>34960</v>
      </c>
      <c r="DR65" s="112">
        <v>34839</v>
      </c>
      <c r="DS65" s="112">
        <v>34913</v>
      </c>
      <c r="DT65" s="112">
        <v>34036</v>
      </c>
      <c r="DU65" s="112">
        <v>39164</v>
      </c>
      <c r="DV65" s="112">
        <v>40578</v>
      </c>
      <c r="DW65" s="112">
        <v>34520</v>
      </c>
      <c r="DX65" s="112">
        <v>32397</v>
      </c>
      <c r="DY65" s="112">
        <v>33667</v>
      </c>
      <c r="DZ65" s="112">
        <v>35151</v>
      </c>
      <c r="EA65" s="112">
        <v>32421</v>
      </c>
      <c r="EB65" s="112">
        <v>37873</v>
      </c>
      <c r="EC65" s="112">
        <v>34953</v>
      </c>
      <c r="ED65" s="112">
        <v>31052</v>
      </c>
      <c r="EE65" s="112">
        <v>31031</v>
      </c>
      <c r="EF65" s="112">
        <v>34532</v>
      </c>
      <c r="EG65" s="112">
        <v>33584</v>
      </c>
      <c r="EH65" s="112">
        <v>23011</v>
      </c>
      <c r="EI65" s="112">
        <v>35385</v>
      </c>
      <c r="EJ65" s="112">
        <v>36219</v>
      </c>
      <c r="EK65" s="112">
        <v>32509</v>
      </c>
      <c r="EL65" s="112">
        <v>32230</v>
      </c>
      <c r="EM65" s="112">
        <v>24655</v>
      </c>
      <c r="EN65" s="112">
        <v>40867</v>
      </c>
      <c r="EO65" s="112">
        <v>39196</v>
      </c>
      <c r="EP65" s="112">
        <v>34507</v>
      </c>
      <c r="EQ65" s="112">
        <v>24044</v>
      </c>
      <c r="ER65" s="112">
        <v>31083</v>
      </c>
      <c r="ES65" s="112">
        <v>34740</v>
      </c>
      <c r="ET65" s="112">
        <v>26353</v>
      </c>
      <c r="EU65" s="112">
        <v>37204</v>
      </c>
      <c r="EV65" s="112">
        <v>31389</v>
      </c>
      <c r="EW65" s="112">
        <v>35190</v>
      </c>
      <c r="EX65" s="112">
        <v>29619</v>
      </c>
      <c r="EY65" s="112">
        <v>30818</v>
      </c>
      <c r="EZ65" s="112">
        <v>25652</v>
      </c>
      <c r="FA65" s="112">
        <v>35482</v>
      </c>
      <c r="FB65" s="112">
        <v>30209</v>
      </c>
      <c r="FC65" s="112">
        <v>35829</v>
      </c>
      <c r="FD65" s="112">
        <v>35222</v>
      </c>
      <c r="FE65" s="112">
        <v>37278</v>
      </c>
      <c r="FF65" s="112">
        <v>37954</v>
      </c>
      <c r="FG65" s="112">
        <v>37122</v>
      </c>
      <c r="FH65" s="112">
        <v>30755</v>
      </c>
      <c r="FI65" s="112">
        <v>35051</v>
      </c>
      <c r="FJ65" s="112">
        <v>34986</v>
      </c>
      <c r="FK65" s="112">
        <v>34350</v>
      </c>
      <c r="FL65" s="112">
        <v>36868</v>
      </c>
      <c r="FM65" s="112">
        <v>34816</v>
      </c>
      <c r="FN65" s="112">
        <v>35257</v>
      </c>
    </row>
    <row r="66" spans="1:170" x14ac:dyDescent="0.3">
      <c r="A66" s="60" t="s">
        <v>56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66">
        <v>50524</v>
      </c>
      <c r="S66" s="54">
        <v>47004</v>
      </c>
      <c r="T66" s="54">
        <v>0</v>
      </c>
      <c r="U66" s="54">
        <v>7001</v>
      </c>
      <c r="V66" s="54">
        <v>0</v>
      </c>
      <c r="W66" s="54">
        <v>0</v>
      </c>
      <c r="X66" s="54">
        <v>5000</v>
      </c>
      <c r="Y66" s="54">
        <v>7000</v>
      </c>
      <c r="Z66" s="75" t="s">
        <v>65</v>
      </c>
      <c r="AA66" s="88">
        <v>4000</v>
      </c>
      <c r="AB66" s="88">
        <v>15001</v>
      </c>
      <c r="AC66" s="54">
        <v>0</v>
      </c>
      <c r="AD66" s="66">
        <v>0</v>
      </c>
      <c r="AE66" s="54">
        <v>0</v>
      </c>
      <c r="AF66" s="54">
        <v>0</v>
      </c>
      <c r="AG66" s="54">
        <v>6000</v>
      </c>
      <c r="AH66" s="54">
        <v>0</v>
      </c>
      <c r="AI66" s="54">
        <v>0</v>
      </c>
      <c r="AJ66" s="54">
        <v>0</v>
      </c>
      <c r="AK66" s="54">
        <v>20005</v>
      </c>
      <c r="AL66" s="54">
        <v>42007</v>
      </c>
      <c r="AM66" s="54">
        <v>8002</v>
      </c>
      <c r="AN66" s="54">
        <v>25006</v>
      </c>
      <c r="AO66" s="54">
        <v>8001</v>
      </c>
      <c r="AP66" s="54">
        <v>37315</v>
      </c>
      <c r="AQ66" s="54">
        <v>48007</v>
      </c>
      <c r="AR66" s="54">
        <v>30006</v>
      </c>
      <c r="AS66" s="54">
        <v>10562</v>
      </c>
      <c r="AT66" s="54">
        <v>0</v>
      </c>
      <c r="AU66" s="54">
        <v>0</v>
      </c>
      <c r="AV66" s="54">
        <v>30561</v>
      </c>
      <c r="AW66" s="54">
        <v>30890</v>
      </c>
      <c r="AX66" s="54">
        <v>53776</v>
      </c>
      <c r="AY66" s="54">
        <v>33910</v>
      </c>
      <c r="AZ66" s="54">
        <v>58002</v>
      </c>
      <c r="BA66" s="54">
        <v>12003</v>
      </c>
      <c r="BB66" s="70">
        <v>43391</v>
      </c>
      <c r="BC66" s="70">
        <v>54009</v>
      </c>
      <c r="BD66" s="70">
        <v>25003</v>
      </c>
      <c r="BE66" s="70"/>
      <c r="BF66" s="70"/>
      <c r="BG66" s="70"/>
      <c r="BH66" s="70">
        <v>32451</v>
      </c>
      <c r="BI66" s="70">
        <v>43001</v>
      </c>
      <c r="BJ66" s="70">
        <v>22001</v>
      </c>
      <c r="BK66" s="70">
        <v>6000</v>
      </c>
      <c r="BL66" s="70">
        <v>37392</v>
      </c>
      <c r="BM66" s="70">
        <v>0</v>
      </c>
      <c r="BN66" s="70">
        <v>23002</v>
      </c>
      <c r="BO66" s="70">
        <v>19002</v>
      </c>
      <c r="BP66" s="126">
        <v>0</v>
      </c>
      <c r="BQ66" s="126">
        <v>0</v>
      </c>
      <c r="BR66" s="126">
        <v>0</v>
      </c>
      <c r="BS66" s="126">
        <v>0</v>
      </c>
      <c r="BT66" s="126">
        <v>0</v>
      </c>
      <c r="BU66" s="126">
        <v>0</v>
      </c>
      <c r="BV66" s="126">
        <v>0</v>
      </c>
      <c r="BW66" s="126">
        <v>0</v>
      </c>
      <c r="BX66" s="126">
        <v>0</v>
      </c>
      <c r="BY66" s="126">
        <v>0</v>
      </c>
      <c r="BZ66" s="70">
        <v>14001</v>
      </c>
      <c r="CA66" s="70">
        <v>23001</v>
      </c>
      <c r="CB66" s="70">
        <v>13000</v>
      </c>
      <c r="CC66" s="70">
        <v>10000</v>
      </c>
      <c r="CD66" s="132" t="s">
        <v>65</v>
      </c>
      <c r="CE66" s="132" t="s">
        <v>65</v>
      </c>
      <c r="CF66" s="112">
        <v>50601</v>
      </c>
      <c r="CG66" s="70">
        <v>56004</v>
      </c>
      <c r="CH66" s="70">
        <v>23000</v>
      </c>
      <c r="CI66" s="70">
        <v>35621</v>
      </c>
      <c r="CJ66" s="70">
        <v>34958</v>
      </c>
      <c r="CK66" s="70">
        <v>0</v>
      </c>
      <c r="CL66" s="70">
        <v>26002</v>
      </c>
      <c r="CM66" s="70">
        <v>30004</v>
      </c>
      <c r="CN66" s="70">
        <v>5500</v>
      </c>
      <c r="CO66" s="70">
        <v>21001</v>
      </c>
      <c r="CP66" s="75" t="s">
        <v>65</v>
      </c>
      <c r="CQ66" s="75">
        <v>0</v>
      </c>
      <c r="CR66" s="75">
        <v>22001</v>
      </c>
      <c r="CS66" s="75">
        <v>17001</v>
      </c>
      <c r="CT66" s="75">
        <v>0</v>
      </c>
      <c r="CU66" s="75">
        <v>0</v>
      </c>
      <c r="CV66" s="75">
        <v>0</v>
      </c>
      <c r="CW66" s="75">
        <v>591</v>
      </c>
      <c r="CX66" s="75">
        <v>5000</v>
      </c>
      <c r="CY66" s="75">
        <v>29002</v>
      </c>
      <c r="CZ66" s="75">
        <v>10850</v>
      </c>
      <c r="DA66" s="75">
        <v>0</v>
      </c>
      <c r="DB66" s="75" t="s">
        <v>65</v>
      </c>
      <c r="DC66" s="75" t="s">
        <v>65</v>
      </c>
      <c r="DD66" s="75">
        <v>26750</v>
      </c>
      <c r="DE66" s="75">
        <v>58006</v>
      </c>
      <c r="DF66" s="75">
        <v>93006</v>
      </c>
      <c r="DG66" s="75">
        <v>31001</v>
      </c>
      <c r="DH66" s="75">
        <v>24934</v>
      </c>
      <c r="DI66" s="75" t="s">
        <v>65</v>
      </c>
      <c r="DJ66" s="75">
        <v>18004</v>
      </c>
      <c r="DK66" s="75">
        <v>44002</v>
      </c>
      <c r="DL66" s="75" t="s">
        <v>65</v>
      </c>
      <c r="DM66" s="75">
        <v>195001</v>
      </c>
      <c r="DN66" s="75">
        <v>255002</v>
      </c>
      <c r="DO66" s="75">
        <v>202000</v>
      </c>
      <c r="DP66" s="75">
        <v>74000</v>
      </c>
      <c r="DQ66" s="75">
        <v>97000</v>
      </c>
      <c r="DR66" s="75">
        <v>68000</v>
      </c>
      <c r="DS66" s="75" t="s">
        <v>65</v>
      </c>
      <c r="DT66" s="75" t="s">
        <v>65</v>
      </c>
      <c r="DU66" s="75" t="s">
        <v>65</v>
      </c>
      <c r="DV66" s="75">
        <v>12000</v>
      </c>
      <c r="DW66" s="75">
        <v>43000</v>
      </c>
      <c r="DX66" s="75" t="s">
        <v>65</v>
      </c>
      <c r="DY66" s="75" t="s">
        <v>65</v>
      </c>
      <c r="DZ66" s="159" t="s">
        <v>65</v>
      </c>
      <c r="EA66" s="159" t="s">
        <v>65</v>
      </c>
      <c r="EB66" s="75">
        <v>38000</v>
      </c>
      <c r="EC66" s="75">
        <v>46000</v>
      </c>
      <c r="ED66" s="75" t="s">
        <v>65</v>
      </c>
      <c r="EE66" s="75" t="s">
        <v>65</v>
      </c>
      <c r="EF66" s="75" t="s">
        <v>65</v>
      </c>
      <c r="EG66" s="75" t="s">
        <v>65</v>
      </c>
      <c r="EH66" s="75" t="s">
        <v>65</v>
      </c>
      <c r="EI66" s="75">
        <v>5000</v>
      </c>
      <c r="EJ66" s="75"/>
      <c r="EK66" s="75"/>
      <c r="EL66" s="75"/>
      <c r="EM66" s="75"/>
      <c r="EN66" s="75"/>
      <c r="EO66" s="75">
        <v>47508</v>
      </c>
      <c r="EP66" s="75"/>
      <c r="EQ66" s="75"/>
      <c r="ER66" s="75"/>
      <c r="ES66" s="75"/>
      <c r="ET66" s="75"/>
      <c r="EU66" s="75">
        <v>36510</v>
      </c>
      <c r="EV66" s="75"/>
      <c r="EW66" s="112">
        <v>50004</v>
      </c>
      <c r="EX66" s="112">
        <v>0</v>
      </c>
      <c r="EY66" s="112">
        <v>0</v>
      </c>
      <c r="EZ66" s="112">
        <v>0</v>
      </c>
      <c r="FA66" s="112">
        <v>8001</v>
      </c>
      <c r="FB66" s="112">
        <v>0</v>
      </c>
      <c r="FC66" s="112">
        <v>26006</v>
      </c>
      <c r="FD66" s="112">
        <v>11003</v>
      </c>
      <c r="FE66" s="112">
        <v>0</v>
      </c>
      <c r="FF66" s="112">
        <v>20007</v>
      </c>
      <c r="FG66" s="112">
        <v>83020</v>
      </c>
      <c r="FH66" s="159" t="s">
        <v>65</v>
      </c>
      <c r="FI66" s="159">
        <v>88054</v>
      </c>
      <c r="FJ66" s="159">
        <v>47006</v>
      </c>
      <c r="FK66" s="159">
        <v>17002</v>
      </c>
      <c r="FL66" s="159">
        <v>14010</v>
      </c>
      <c r="FM66" s="159">
        <v>26003</v>
      </c>
      <c r="FN66" s="159">
        <v>61015</v>
      </c>
    </row>
    <row r="67" spans="1:170" x14ac:dyDescent="0.3">
      <c r="A67" s="61" t="s">
        <v>57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8">
        <v>104</v>
      </c>
      <c r="S67" s="69">
        <v>147</v>
      </c>
      <c r="T67" s="69">
        <v>157</v>
      </c>
      <c r="U67" s="69">
        <v>156</v>
      </c>
      <c r="V67" s="69">
        <v>175</v>
      </c>
      <c r="W67" s="69">
        <v>116</v>
      </c>
      <c r="X67" s="69">
        <v>116</v>
      </c>
      <c r="Y67" s="54">
        <v>130</v>
      </c>
      <c r="Z67" s="54">
        <v>97</v>
      </c>
      <c r="AA67" s="88">
        <v>114</v>
      </c>
      <c r="AB67" s="88">
        <v>116</v>
      </c>
      <c r="AC67" s="54">
        <v>114</v>
      </c>
      <c r="AD67" s="68">
        <v>116</v>
      </c>
      <c r="AE67" s="69">
        <v>122</v>
      </c>
      <c r="AF67" s="54">
        <v>122</v>
      </c>
      <c r="AG67" s="54">
        <v>92</v>
      </c>
      <c r="AH67" s="54">
        <v>100</v>
      </c>
      <c r="AI67" s="54">
        <v>118</v>
      </c>
      <c r="AJ67" s="54">
        <v>132</v>
      </c>
      <c r="AK67" s="54">
        <v>162</v>
      </c>
      <c r="AL67" s="54">
        <v>153</v>
      </c>
      <c r="AM67" s="54">
        <v>148</v>
      </c>
      <c r="AN67" s="54">
        <v>132</v>
      </c>
      <c r="AO67" s="54">
        <v>126</v>
      </c>
      <c r="AP67" s="54">
        <v>144</v>
      </c>
      <c r="AQ67" s="54">
        <v>134</v>
      </c>
      <c r="AR67" s="54">
        <v>114</v>
      </c>
      <c r="AS67" s="54">
        <v>3561</v>
      </c>
      <c r="AT67" s="54">
        <v>164</v>
      </c>
      <c r="AU67" s="54">
        <v>135</v>
      </c>
      <c r="AV67" s="54">
        <v>143</v>
      </c>
      <c r="AW67" s="54">
        <v>124</v>
      </c>
      <c r="AX67" s="54">
        <v>127</v>
      </c>
      <c r="AY67" s="54">
        <v>141</v>
      </c>
      <c r="AZ67" s="54">
        <v>136</v>
      </c>
      <c r="BA67" s="54">
        <v>141</v>
      </c>
      <c r="BB67" s="70">
        <v>138</v>
      </c>
      <c r="BC67" s="70">
        <v>136</v>
      </c>
      <c r="BD67" s="70">
        <v>206</v>
      </c>
      <c r="BE67" s="70">
        <v>223</v>
      </c>
      <c r="BF67" s="70">
        <v>184</v>
      </c>
      <c r="BG67" s="70">
        <v>189</v>
      </c>
      <c r="BH67" s="70">
        <v>179</v>
      </c>
      <c r="BI67" s="70">
        <v>222</v>
      </c>
      <c r="BJ67" s="70">
        <v>199</v>
      </c>
      <c r="BK67" s="70">
        <v>227</v>
      </c>
      <c r="BL67" s="70">
        <v>224</v>
      </c>
      <c r="BM67" s="70">
        <v>226</v>
      </c>
      <c r="BN67" s="70">
        <v>226</v>
      </c>
      <c r="BO67" s="70">
        <v>184</v>
      </c>
      <c r="BP67" s="70">
        <v>194</v>
      </c>
      <c r="BQ67" s="70">
        <v>195</v>
      </c>
      <c r="BR67" s="70">
        <v>208</v>
      </c>
      <c r="BS67" s="70">
        <v>222</v>
      </c>
      <c r="BT67" s="70">
        <v>185</v>
      </c>
      <c r="BU67" s="70">
        <v>230</v>
      </c>
      <c r="BV67" s="70">
        <v>259</v>
      </c>
      <c r="BW67" s="70">
        <v>422</v>
      </c>
      <c r="BX67" s="70">
        <v>425</v>
      </c>
      <c r="BY67" s="70">
        <v>422</v>
      </c>
      <c r="BZ67" s="70">
        <v>191</v>
      </c>
      <c r="CA67" s="70">
        <v>194</v>
      </c>
      <c r="CB67" s="70">
        <v>171</v>
      </c>
      <c r="CC67" s="70">
        <v>214</v>
      </c>
      <c r="CD67" s="70">
        <v>276</v>
      </c>
      <c r="CE67" s="70">
        <v>276</v>
      </c>
      <c r="CF67" s="70">
        <v>233</v>
      </c>
      <c r="CG67" s="70">
        <v>254</v>
      </c>
      <c r="CH67" s="70">
        <v>256</v>
      </c>
      <c r="CI67" s="70">
        <v>429</v>
      </c>
      <c r="CJ67" s="70">
        <v>393</v>
      </c>
      <c r="CK67" s="70">
        <v>331</v>
      </c>
      <c r="CL67" s="70">
        <v>1488</v>
      </c>
      <c r="CM67" s="70">
        <v>190</v>
      </c>
      <c r="CN67" s="70">
        <v>173</v>
      </c>
      <c r="CO67" s="70">
        <v>195</v>
      </c>
      <c r="CP67" s="70">
        <v>249</v>
      </c>
      <c r="CQ67" s="70">
        <v>292</v>
      </c>
      <c r="CR67" s="70">
        <v>327</v>
      </c>
      <c r="CS67" s="70">
        <v>428</v>
      </c>
      <c r="CT67" s="70">
        <v>644</v>
      </c>
      <c r="CU67" s="70">
        <v>667</v>
      </c>
      <c r="CV67" s="70">
        <v>772</v>
      </c>
      <c r="CW67" s="75">
        <v>0</v>
      </c>
      <c r="CX67" s="75">
        <v>365</v>
      </c>
      <c r="CY67" s="75">
        <v>361</v>
      </c>
      <c r="CZ67" s="75">
        <v>350</v>
      </c>
      <c r="DA67" s="75">
        <v>447</v>
      </c>
      <c r="DB67" s="139">
        <v>341</v>
      </c>
      <c r="DC67" s="139">
        <v>412</v>
      </c>
      <c r="DD67" s="139">
        <v>897</v>
      </c>
      <c r="DE67" s="139">
        <v>946</v>
      </c>
      <c r="DF67" s="139">
        <v>872</v>
      </c>
      <c r="DG67" s="139">
        <v>832</v>
      </c>
      <c r="DH67" s="139">
        <v>358</v>
      </c>
      <c r="DI67" s="139">
        <v>217</v>
      </c>
      <c r="DJ67" s="139">
        <v>741</v>
      </c>
      <c r="DK67" s="139">
        <v>751</v>
      </c>
      <c r="DL67" s="139">
        <v>242</v>
      </c>
      <c r="DM67" s="139">
        <v>11798</v>
      </c>
      <c r="DN67" s="139">
        <v>58064</v>
      </c>
      <c r="DO67" s="139">
        <v>74752</v>
      </c>
      <c r="DP67" s="139">
        <v>44559</v>
      </c>
      <c r="DQ67" s="139">
        <v>1262</v>
      </c>
      <c r="DR67" s="139">
        <v>871</v>
      </c>
      <c r="DS67" s="139">
        <v>235</v>
      </c>
      <c r="DT67" s="139">
        <v>234</v>
      </c>
      <c r="DU67" s="139">
        <v>269</v>
      </c>
      <c r="DV67" s="139">
        <v>229</v>
      </c>
      <c r="DW67" s="139">
        <v>858</v>
      </c>
      <c r="DX67" s="139">
        <v>160</v>
      </c>
      <c r="DY67" s="139">
        <v>218</v>
      </c>
      <c r="DZ67" s="139">
        <v>312</v>
      </c>
      <c r="EA67" s="139">
        <v>350</v>
      </c>
      <c r="EB67" s="139">
        <v>252</v>
      </c>
      <c r="EC67" s="139">
        <v>244</v>
      </c>
      <c r="ED67" s="139">
        <v>1368</v>
      </c>
      <c r="EE67" s="139">
        <v>483</v>
      </c>
      <c r="EF67" s="139">
        <v>329</v>
      </c>
      <c r="EG67" s="139">
        <v>323</v>
      </c>
      <c r="EH67" s="139">
        <v>361</v>
      </c>
      <c r="EI67" s="139">
        <v>345</v>
      </c>
      <c r="EJ67" s="139">
        <v>358</v>
      </c>
      <c r="EK67" s="139">
        <v>224</v>
      </c>
      <c r="EL67" s="139">
        <v>235</v>
      </c>
      <c r="EM67" s="139">
        <v>221</v>
      </c>
      <c r="EN67" s="139">
        <v>383</v>
      </c>
      <c r="EO67" s="139">
        <v>393</v>
      </c>
      <c r="EP67" s="139">
        <v>362</v>
      </c>
      <c r="EQ67" s="139">
        <v>482</v>
      </c>
      <c r="ER67" s="139">
        <v>508</v>
      </c>
      <c r="ES67" s="139">
        <v>511</v>
      </c>
      <c r="ET67" s="139">
        <v>468</v>
      </c>
      <c r="EU67" s="139">
        <v>414</v>
      </c>
      <c r="EV67" s="139">
        <v>444</v>
      </c>
      <c r="EW67" s="112">
        <v>513</v>
      </c>
      <c r="EX67" s="112">
        <v>526</v>
      </c>
      <c r="EY67" s="112">
        <v>448</v>
      </c>
      <c r="EZ67" s="112">
        <v>457</v>
      </c>
      <c r="FA67" s="112">
        <v>488</v>
      </c>
      <c r="FB67" s="112">
        <v>471</v>
      </c>
      <c r="FC67" s="112">
        <v>406</v>
      </c>
      <c r="FD67" s="112">
        <v>484</v>
      </c>
      <c r="FE67" s="112">
        <v>394</v>
      </c>
      <c r="FF67" s="112">
        <v>395</v>
      </c>
      <c r="FG67" s="112">
        <v>391</v>
      </c>
      <c r="FH67" s="112">
        <v>391</v>
      </c>
      <c r="FI67" s="112">
        <v>395</v>
      </c>
      <c r="FJ67" s="112">
        <v>277</v>
      </c>
      <c r="FK67" s="112">
        <v>328</v>
      </c>
      <c r="FL67" s="112">
        <v>459</v>
      </c>
      <c r="FM67" s="112">
        <v>483</v>
      </c>
      <c r="FN67" s="112">
        <v>460</v>
      </c>
    </row>
    <row r="68" spans="1:170" x14ac:dyDescent="0.3">
      <c r="A68" s="62" t="s">
        <v>48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74">
        <f>SUM(R65:R67)</f>
        <v>92134</v>
      </c>
      <c r="S68" s="35">
        <f t="shared" ref="S68:V68" si="52">SUM(S65:S67)</f>
        <v>83793</v>
      </c>
      <c r="T68" s="35">
        <f t="shared" si="52"/>
        <v>33295</v>
      </c>
      <c r="U68" s="56">
        <f t="shared" si="52"/>
        <v>41910</v>
      </c>
      <c r="V68" s="78">
        <f t="shared" si="52"/>
        <v>35938</v>
      </c>
      <c r="W68" s="78">
        <v>25093</v>
      </c>
      <c r="X68" s="78">
        <v>45243</v>
      </c>
      <c r="Y68" s="83">
        <v>41604</v>
      </c>
      <c r="Z68" s="83">
        <v>29432</v>
      </c>
      <c r="AA68" s="92">
        <v>47842</v>
      </c>
      <c r="AB68" s="95">
        <v>51700</v>
      </c>
      <c r="AC68" s="56">
        <f t="shared" ref="AC68" si="53">SUM(AC65:AC67)</f>
        <v>35983</v>
      </c>
      <c r="AD68" s="74">
        <v>35336</v>
      </c>
      <c r="AE68" s="35">
        <v>31057</v>
      </c>
      <c r="AF68" s="56">
        <v>32629</v>
      </c>
      <c r="AG68" s="56">
        <v>40784</v>
      </c>
      <c r="AH68" s="56">
        <v>28680</v>
      </c>
      <c r="AI68" s="56">
        <v>34017</v>
      </c>
      <c r="AJ68" s="56">
        <v>36726</v>
      </c>
      <c r="AK68" s="56">
        <v>54883</v>
      </c>
      <c r="AL68" s="56">
        <v>72272</v>
      </c>
      <c r="AM68" s="56">
        <v>42489</v>
      </c>
      <c r="AN68" s="56">
        <v>62388</v>
      </c>
      <c r="AO68" s="56">
        <v>43420</v>
      </c>
      <c r="AP68" s="56">
        <v>74672</v>
      </c>
      <c r="AQ68" s="56">
        <v>84168</v>
      </c>
      <c r="AR68" s="56">
        <v>65314</v>
      </c>
      <c r="AS68" s="56">
        <v>50994</v>
      </c>
      <c r="AT68" s="56">
        <v>39319</v>
      </c>
      <c r="AU68" s="56">
        <v>40910</v>
      </c>
      <c r="AV68" s="56">
        <v>70580</v>
      </c>
      <c r="AW68" s="56">
        <v>70773</v>
      </c>
      <c r="AX68" s="56">
        <v>91412</v>
      </c>
      <c r="AY68" s="56">
        <v>73663</v>
      </c>
      <c r="AZ68" s="56">
        <v>90477</v>
      </c>
      <c r="BA68" s="56">
        <v>49023</v>
      </c>
      <c r="BB68" s="116">
        <v>77800</v>
      </c>
      <c r="BC68" s="116">
        <v>87781</v>
      </c>
      <c r="BD68" s="116">
        <v>57984</v>
      </c>
      <c r="BE68" s="116">
        <v>37714</v>
      </c>
      <c r="BF68" s="116">
        <v>33594</v>
      </c>
      <c r="BG68" s="116">
        <v>35485</v>
      </c>
      <c r="BH68" s="116">
        <v>72746</v>
      </c>
      <c r="BI68" s="116">
        <v>77075</v>
      </c>
      <c r="BJ68" s="116">
        <v>55917</v>
      </c>
      <c r="BK68" s="116">
        <v>40043</v>
      </c>
      <c r="BL68" s="116">
        <v>71564</v>
      </c>
      <c r="BM68" s="116">
        <v>36094</v>
      </c>
      <c r="BN68" s="116">
        <v>58418</v>
      </c>
      <c r="BO68" s="116">
        <v>57091</v>
      </c>
      <c r="BP68" s="116">
        <v>31915</v>
      </c>
      <c r="BQ68" s="116">
        <v>39635</v>
      </c>
      <c r="BR68" s="116">
        <v>32811</v>
      </c>
      <c r="BS68" s="116">
        <v>31987</v>
      </c>
      <c r="BT68" s="116">
        <v>36351</v>
      </c>
      <c r="BU68" s="116">
        <v>35069</v>
      </c>
      <c r="BV68" s="116">
        <v>28854</v>
      </c>
      <c r="BW68" s="116">
        <v>38099</v>
      </c>
      <c r="BX68" s="116">
        <v>38518</v>
      </c>
      <c r="BY68" s="116">
        <v>38251</v>
      </c>
      <c r="BZ68" s="116">
        <v>52846</v>
      </c>
      <c r="CA68" s="116">
        <v>58608</v>
      </c>
      <c r="CB68" s="116">
        <v>50071</v>
      </c>
      <c r="CC68" s="116">
        <v>45402</v>
      </c>
      <c r="CD68" s="116">
        <v>37604</v>
      </c>
      <c r="CE68" s="116">
        <v>32406</v>
      </c>
      <c r="CF68" s="116">
        <v>85948</v>
      </c>
      <c r="CG68" s="116">
        <v>87997</v>
      </c>
      <c r="CH68" s="116">
        <v>63829</v>
      </c>
      <c r="CI68" s="116">
        <v>67652</v>
      </c>
      <c r="CJ68" s="116">
        <v>74502</v>
      </c>
      <c r="CK68" s="116">
        <v>37593</v>
      </c>
      <c r="CL68" s="116">
        <v>63968</v>
      </c>
      <c r="CM68" s="116">
        <v>69734</v>
      </c>
      <c r="CN68" s="116">
        <v>40770</v>
      </c>
      <c r="CO68" s="116">
        <v>57089</v>
      </c>
      <c r="CP68" s="116">
        <v>35352</v>
      </c>
      <c r="CQ68" s="116">
        <v>30975</v>
      </c>
      <c r="CR68" s="116">
        <v>55334</v>
      </c>
      <c r="CS68" s="116">
        <v>52439</v>
      </c>
      <c r="CT68" s="116">
        <v>39112</v>
      </c>
      <c r="CU68" s="116">
        <v>32649</v>
      </c>
      <c r="CV68" s="116">
        <v>38047</v>
      </c>
      <c r="CW68" s="116">
        <v>33104</v>
      </c>
      <c r="CX68" s="116">
        <v>40434</v>
      </c>
      <c r="CY68" s="116">
        <v>64392</v>
      </c>
      <c r="CZ68" s="116">
        <v>40706</v>
      </c>
      <c r="DA68" s="116">
        <v>44906</v>
      </c>
      <c r="DB68" s="116">
        <v>34086</v>
      </c>
      <c r="DC68" s="116">
        <v>39978</v>
      </c>
      <c r="DD68" s="116">
        <v>71698</v>
      </c>
      <c r="DE68" s="116">
        <v>94654</v>
      </c>
      <c r="DF68" s="116">
        <v>129009</v>
      </c>
      <c r="DG68" s="116">
        <v>68145</v>
      </c>
      <c r="DH68" s="116">
        <v>62455</v>
      </c>
      <c r="DI68" s="116">
        <v>35426</v>
      </c>
      <c r="DJ68" s="116">
        <v>58888</v>
      </c>
      <c r="DK68" s="116">
        <v>80170</v>
      </c>
      <c r="DL68" s="116">
        <v>37879</v>
      </c>
      <c r="DM68" s="116">
        <v>242665</v>
      </c>
      <c r="DN68" s="116">
        <v>348291</v>
      </c>
      <c r="DO68" s="116">
        <v>311840</v>
      </c>
      <c r="DP68" s="116">
        <v>166462</v>
      </c>
      <c r="DQ68" s="116">
        <v>133222</v>
      </c>
      <c r="DR68" s="116">
        <v>103710</v>
      </c>
      <c r="DS68" s="116">
        <v>35148</v>
      </c>
      <c r="DT68" s="116">
        <v>34270</v>
      </c>
      <c r="DU68" s="116">
        <v>39433</v>
      </c>
      <c r="DV68" s="116">
        <v>52807</v>
      </c>
      <c r="DW68" s="116">
        <v>78378</v>
      </c>
      <c r="DX68" s="116">
        <v>32557</v>
      </c>
      <c r="DY68" s="116">
        <v>33885</v>
      </c>
      <c r="DZ68" s="116">
        <v>35463</v>
      </c>
      <c r="EA68" s="116">
        <v>32771</v>
      </c>
      <c r="EB68" s="116">
        <v>76125</v>
      </c>
      <c r="EC68" s="116">
        <v>81197</v>
      </c>
      <c r="ED68" s="116">
        <v>32420</v>
      </c>
      <c r="EE68" s="116">
        <v>31514</v>
      </c>
      <c r="EF68" s="116">
        <v>34861</v>
      </c>
      <c r="EG68" s="116">
        <v>33907</v>
      </c>
      <c r="EH68" s="116">
        <v>23372</v>
      </c>
      <c r="EI68" s="116">
        <v>40730</v>
      </c>
      <c r="EJ68" s="116">
        <v>36577</v>
      </c>
      <c r="EK68" s="116">
        <v>32733</v>
      </c>
      <c r="EL68" s="116">
        <v>32465</v>
      </c>
      <c r="EM68" s="116">
        <v>24876</v>
      </c>
      <c r="EN68" s="116">
        <f t="shared" ref="EN68:ES68" si="54">SUM(EN65:EN67)</f>
        <v>41250</v>
      </c>
      <c r="EO68" s="116">
        <f t="shared" si="54"/>
        <v>87097</v>
      </c>
      <c r="EP68" s="116">
        <f t="shared" si="54"/>
        <v>34869</v>
      </c>
      <c r="EQ68" s="116">
        <f t="shared" si="54"/>
        <v>24526</v>
      </c>
      <c r="ER68" s="116">
        <f t="shared" si="54"/>
        <v>31591</v>
      </c>
      <c r="ES68" s="116">
        <f t="shared" si="54"/>
        <v>35251</v>
      </c>
      <c r="ET68" s="116">
        <v>26821</v>
      </c>
      <c r="EU68" s="116">
        <f>SUM(EU65:EU67)</f>
        <v>74128</v>
      </c>
      <c r="EV68" s="116">
        <f t="shared" ref="EV68:FA68" si="55">SUM(EV65:EV67)-1</f>
        <v>31832</v>
      </c>
      <c r="EW68" s="116">
        <f t="shared" si="55"/>
        <v>85706</v>
      </c>
      <c r="EX68" s="116">
        <f t="shared" si="55"/>
        <v>30144</v>
      </c>
      <c r="EY68" s="116">
        <f t="shared" si="55"/>
        <v>31265</v>
      </c>
      <c r="EZ68" s="116">
        <f t="shared" si="55"/>
        <v>26108</v>
      </c>
      <c r="FA68" s="116">
        <f t="shared" si="55"/>
        <v>43970</v>
      </c>
      <c r="FB68" s="116">
        <f t="shared" ref="FB68:FC68" si="56">SUM(FB65:FB67)-1</f>
        <v>30679</v>
      </c>
      <c r="FC68" s="116">
        <f t="shared" si="56"/>
        <v>62240</v>
      </c>
      <c r="FD68" s="116">
        <f t="shared" ref="FD68:FE68" si="57">SUM(FD65:FD67)-1</f>
        <v>46708</v>
      </c>
      <c r="FE68" s="116">
        <f t="shared" si="57"/>
        <v>37671</v>
      </c>
      <c r="FF68" s="116">
        <v>58355</v>
      </c>
      <c r="FG68" s="116">
        <v>120532</v>
      </c>
      <c r="FH68" s="116">
        <v>31145</v>
      </c>
      <c r="FI68" s="116">
        <f>SUM(FI65:FI67)</f>
        <v>123500</v>
      </c>
      <c r="FJ68" s="116">
        <f>SUM(FJ65:FJ67)</f>
        <v>82269</v>
      </c>
      <c r="FK68" s="116">
        <f>SUM(FK65:FK67)</f>
        <v>51680</v>
      </c>
      <c r="FL68" s="116">
        <f>SUM(FL65:FL67)</f>
        <v>51337</v>
      </c>
      <c r="FM68" s="116">
        <f>SUM(FM65:FM67)</f>
        <v>61302</v>
      </c>
      <c r="FN68" s="116">
        <f>SUM(FN65:FN67)</f>
        <v>96732</v>
      </c>
    </row>
    <row r="69" spans="1:170" ht="15" customHeigh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82"/>
      <c r="W69" s="82"/>
      <c r="X69" s="82"/>
      <c r="Y69" s="82"/>
      <c r="Z69" s="82"/>
      <c r="AA69" s="87"/>
      <c r="AB69" s="88"/>
      <c r="AC69" s="80"/>
      <c r="AD69" s="52"/>
      <c r="AE69" s="52"/>
      <c r="AF69" s="80"/>
      <c r="AG69" s="80"/>
      <c r="AH69" s="80"/>
      <c r="AI69" s="80"/>
      <c r="AJ69" s="80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</row>
    <row r="70" spans="1:170" x14ac:dyDescent="0.3">
      <c r="A70" s="103" t="s">
        <v>85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88"/>
      <c r="AB70" s="88"/>
      <c r="AC70" s="80"/>
      <c r="AD70" s="52"/>
      <c r="AE70" s="52"/>
      <c r="AF70" s="80"/>
      <c r="AG70" s="80"/>
      <c r="AH70" s="80"/>
      <c r="AI70" s="80"/>
      <c r="AJ70" s="80"/>
      <c r="BB70" s="119"/>
      <c r="BC70" s="119"/>
      <c r="BD70" s="119"/>
      <c r="BE70" s="119"/>
      <c r="BF70" s="119"/>
      <c r="BG70" s="119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DE70" s="3" t="s">
        <v>159</v>
      </c>
    </row>
    <row r="71" spans="1:170" ht="66.599999999999994" x14ac:dyDescent="0.3">
      <c r="A71" s="102" t="s">
        <v>181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88"/>
      <c r="AB71" s="88"/>
      <c r="AC71" s="80"/>
      <c r="AD71" s="52"/>
      <c r="AE71" s="52"/>
      <c r="AF71" s="80"/>
      <c r="AG71" s="80"/>
      <c r="AH71" s="80"/>
      <c r="AI71" s="80"/>
      <c r="AJ71" s="80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162"/>
      <c r="FA71" s="162"/>
      <c r="FB71" s="162"/>
      <c r="FC71" s="162"/>
      <c r="FD71" s="162"/>
      <c r="FE71" s="162"/>
      <c r="FF71" s="162"/>
      <c r="FG71" s="162"/>
      <c r="FH71" s="162"/>
      <c r="FI71" s="162"/>
      <c r="FJ71" s="162"/>
      <c r="FK71" s="162"/>
      <c r="FL71" s="162"/>
      <c r="FM71" s="162"/>
      <c r="FN71" s="162"/>
    </row>
    <row r="72" spans="1:170" x14ac:dyDescent="0.3">
      <c r="A72" s="63" t="s">
        <v>58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74">
        <v>291153</v>
      </c>
      <c r="S72" s="35">
        <v>299814</v>
      </c>
      <c r="T72" s="35">
        <v>289650</v>
      </c>
      <c r="U72" s="56">
        <v>311454</v>
      </c>
      <c r="V72" s="67">
        <v>333095</v>
      </c>
      <c r="W72" s="67">
        <v>332758</v>
      </c>
      <c r="X72" s="67">
        <v>346170</v>
      </c>
      <c r="Y72" s="56">
        <v>327436</v>
      </c>
      <c r="Z72" s="83">
        <v>311152</v>
      </c>
      <c r="AA72" s="92">
        <v>314252</v>
      </c>
      <c r="AB72" s="95">
        <v>308857</v>
      </c>
      <c r="AC72" s="96" t="s">
        <v>73</v>
      </c>
      <c r="AD72" s="74">
        <v>288612</v>
      </c>
      <c r="AE72" s="35">
        <v>297776</v>
      </c>
      <c r="AF72" s="96">
        <v>316487</v>
      </c>
      <c r="AG72" s="96">
        <v>334483</v>
      </c>
      <c r="AH72" s="96">
        <v>329477</v>
      </c>
      <c r="AI72" s="96">
        <v>340346</v>
      </c>
      <c r="AJ72" s="96">
        <v>347502</v>
      </c>
      <c r="AK72" s="96">
        <v>347274</v>
      </c>
      <c r="AL72" s="96">
        <v>353302</v>
      </c>
      <c r="AM72" s="96">
        <v>358613</v>
      </c>
      <c r="AN72" s="96">
        <v>352819</v>
      </c>
      <c r="AO72" s="96">
        <v>365991</v>
      </c>
      <c r="AP72" s="96">
        <v>353626</v>
      </c>
      <c r="AQ72" s="96">
        <v>375144</v>
      </c>
      <c r="AR72" s="96">
        <v>369301</v>
      </c>
      <c r="AS72" s="96">
        <v>377337</v>
      </c>
      <c r="AT72" s="96">
        <v>382105</v>
      </c>
      <c r="AU72" s="96">
        <v>379419</v>
      </c>
      <c r="AV72" s="96">
        <v>398493</v>
      </c>
      <c r="AW72" s="96">
        <v>404312</v>
      </c>
      <c r="AX72" s="96">
        <v>390627</v>
      </c>
      <c r="AY72" s="96">
        <v>430128</v>
      </c>
      <c r="AZ72" s="96">
        <v>453252</v>
      </c>
      <c r="BA72" s="96">
        <v>467169</v>
      </c>
      <c r="BB72" s="96">
        <v>485797</v>
      </c>
      <c r="BC72" s="96">
        <v>510041</v>
      </c>
      <c r="BD72" s="96">
        <v>507188</v>
      </c>
      <c r="BE72" s="96">
        <v>530460</v>
      </c>
      <c r="BF72" s="96">
        <v>513977</v>
      </c>
      <c r="BG72" s="96">
        <v>520226</v>
      </c>
      <c r="BH72" s="125">
        <v>514684</v>
      </c>
      <c r="BI72" s="125">
        <v>531023</v>
      </c>
      <c r="BJ72" s="125">
        <v>529925</v>
      </c>
      <c r="BK72" s="125">
        <v>521339</v>
      </c>
      <c r="BL72" s="125">
        <v>524801</v>
      </c>
      <c r="BM72" s="125">
        <v>518014</v>
      </c>
      <c r="BN72" s="125">
        <v>508524</v>
      </c>
      <c r="BO72" s="125">
        <v>520362</v>
      </c>
      <c r="BP72" s="125">
        <v>518031</v>
      </c>
      <c r="BQ72" s="125">
        <v>522694</v>
      </c>
      <c r="BR72" s="125">
        <v>503152</v>
      </c>
      <c r="BS72" s="125">
        <v>524797</v>
      </c>
      <c r="BT72" s="125">
        <v>522334</v>
      </c>
      <c r="BU72" s="125">
        <v>534668</v>
      </c>
      <c r="BV72" s="125">
        <v>528394</v>
      </c>
      <c r="BW72" s="125">
        <v>506709</v>
      </c>
      <c r="BX72" s="125">
        <v>513764</v>
      </c>
      <c r="BY72" s="125">
        <v>522369</v>
      </c>
      <c r="BZ72" s="125">
        <v>521020</v>
      </c>
      <c r="CA72" s="125">
        <v>511322</v>
      </c>
      <c r="CB72" s="125">
        <v>515255</v>
      </c>
      <c r="CC72" s="125">
        <v>525825</v>
      </c>
      <c r="CD72" s="125">
        <v>564659</v>
      </c>
      <c r="CE72" s="125">
        <v>549979</v>
      </c>
      <c r="CF72" s="125">
        <v>543256</v>
      </c>
      <c r="CG72" s="125">
        <v>515200</v>
      </c>
      <c r="CH72" s="125">
        <v>504467</v>
      </c>
      <c r="CI72" s="125">
        <v>520471</v>
      </c>
      <c r="CJ72" s="125">
        <v>532771</v>
      </c>
      <c r="CK72" s="125">
        <v>548878</v>
      </c>
      <c r="CL72" s="125">
        <v>541186</v>
      </c>
      <c r="CM72" s="125">
        <v>532525</v>
      </c>
      <c r="CN72" s="125">
        <v>531586</v>
      </c>
      <c r="CO72" s="125">
        <v>523885</v>
      </c>
      <c r="CP72" s="125">
        <v>542496</v>
      </c>
      <c r="CQ72" s="125">
        <v>549324</v>
      </c>
      <c r="CR72" s="125">
        <v>537474</v>
      </c>
      <c r="CS72" s="125">
        <v>538277</v>
      </c>
      <c r="CT72" s="125">
        <v>554483</v>
      </c>
      <c r="CU72" s="125">
        <v>533314</v>
      </c>
      <c r="CV72" s="125">
        <v>536580</v>
      </c>
      <c r="CW72" s="125">
        <v>537350</v>
      </c>
      <c r="CX72" s="125">
        <v>548681</v>
      </c>
      <c r="CY72" s="125">
        <v>551213</v>
      </c>
      <c r="CZ72" s="125">
        <v>564907</v>
      </c>
      <c r="DA72" s="125">
        <v>583830</v>
      </c>
      <c r="DB72" s="125">
        <v>592533</v>
      </c>
      <c r="DC72" s="125">
        <v>594149</v>
      </c>
      <c r="DD72" s="125">
        <v>588413</v>
      </c>
      <c r="DE72" s="125">
        <v>591817</v>
      </c>
      <c r="DF72" s="125">
        <v>619882</v>
      </c>
      <c r="DG72" s="125">
        <v>621359</v>
      </c>
      <c r="DH72" s="125">
        <v>624287</v>
      </c>
      <c r="DI72" s="125">
        <v>626141</v>
      </c>
      <c r="DJ72" s="125">
        <v>587916</v>
      </c>
      <c r="DK72" s="125">
        <v>619024</v>
      </c>
      <c r="DL72" s="125">
        <v>627450</v>
      </c>
      <c r="DM72" s="125">
        <v>746780</v>
      </c>
      <c r="DN72" s="125">
        <v>743045</v>
      </c>
      <c r="DO72" s="125">
        <v>715922</v>
      </c>
      <c r="DP72" s="125">
        <v>719086</v>
      </c>
      <c r="DQ72" s="125">
        <v>680549</v>
      </c>
      <c r="DR72" s="125">
        <v>667672</v>
      </c>
      <c r="DS72" s="125">
        <v>695790</v>
      </c>
      <c r="DT72" s="125">
        <v>698542</v>
      </c>
      <c r="DU72" s="125">
        <v>655104</v>
      </c>
      <c r="DV72" s="125">
        <v>642184</v>
      </c>
      <c r="DW72" s="125">
        <v>664356</v>
      </c>
      <c r="DX72" s="125">
        <v>669617</v>
      </c>
      <c r="DY72" s="125">
        <v>653154</v>
      </c>
      <c r="DZ72" s="125">
        <v>669625</v>
      </c>
      <c r="EA72" s="125">
        <v>681684</v>
      </c>
      <c r="EB72" s="125">
        <v>695531</v>
      </c>
      <c r="EC72" s="125">
        <v>722789</v>
      </c>
      <c r="ED72" s="125">
        <v>763466</v>
      </c>
      <c r="EE72" s="125">
        <v>749057</v>
      </c>
      <c r="EF72" s="125">
        <v>718123</v>
      </c>
      <c r="EG72" s="125">
        <v>757556</v>
      </c>
      <c r="EH72" s="125">
        <v>744924</v>
      </c>
      <c r="EI72" s="125">
        <v>758270</v>
      </c>
      <c r="EJ72" s="125">
        <v>779398</v>
      </c>
      <c r="EK72" s="125">
        <v>702027</v>
      </c>
      <c r="EL72" s="125">
        <v>728243</v>
      </c>
      <c r="EM72" s="125">
        <v>765499</v>
      </c>
      <c r="EN72" s="125">
        <v>773549</v>
      </c>
      <c r="EO72" s="125">
        <v>769837</v>
      </c>
      <c r="EP72" s="125">
        <v>762344</v>
      </c>
      <c r="EQ72" s="125">
        <v>851398</v>
      </c>
      <c r="ER72" s="125">
        <v>821677</v>
      </c>
      <c r="ES72" s="125">
        <v>800034</v>
      </c>
      <c r="ET72" s="125">
        <v>711280</v>
      </c>
      <c r="EU72" s="125">
        <v>768528</v>
      </c>
      <c r="EV72" s="125">
        <v>792643</v>
      </c>
      <c r="EW72" s="125">
        <v>828527</v>
      </c>
      <c r="EX72" s="125">
        <v>853068</v>
      </c>
      <c r="EY72" s="125">
        <v>882209</v>
      </c>
      <c r="EZ72" s="125">
        <v>855039</v>
      </c>
      <c r="FA72" s="125">
        <v>815619</v>
      </c>
      <c r="FB72" s="125">
        <v>844895</v>
      </c>
      <c r="FC72" s="125">
        <v>839146</v>
      </c>
      <c r="FD72" s="125">
        <v>870102</v>
      </c>
      <c r="FE72" s="125">
        <v>837733</v>
      </c>
      <c r="FF72" s="125">
        <v>818912</v>
      </c>
      <c r="FG72" s="125">
        <v>840044</v>
      </c>
      <c r="FH72" s="125">
        <v>863407</v>
      </c>
      <c r="FI72" s="125">
        <v>897255</v>
      </c>
      <c r="FJ72" s="125">
        <v>897527</v>
      </c>
      <c r="FK72" s="125">
        <v>870658</v>
      </c>
      <c r="FL72" s="125">
        <v>890062</v>
      </c>
      <c r="FM72" s="125">
        <v>925392</v>
      </c>
      <c r="FN72" s="125">
        <v>928477</v>
      </c>
    </row>
    <row r="73" spans="1:170" x14ac:dyDescent="0.3">
      <c r="Z73" s="86"/>
      <c r="AA73" s="86"/>
    </row>
    <row r="74" spans="1:170" ht="40.200000000000003" x14ac:dyDescent="0.3">
      <c r="A74" s="102" t="s">
        <v>86</v>
      </c>
    </row>
  </sheetData>
  <mergeCells count="2">
    <mergeCell ref="B4:P4"/>
    <mergeCell ref="A60:B60"/>
  </mergeCells>
  <phoneticPr fontId="50" type="noConversion"/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ignoredErrors>
    <ignoredError sqref="ES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Eide</dc:creator>
  <cp:lastModifiedBy>Kjøniksen, Tor Espen</cp:lastModifiedBy>
  <dcterms:created xsi:type="dcterms:W3CDTF">2012-06-06T11:33:14Z</dcterms:created>
  <dcterms:modified xsi:type="dcterms:W3CDTF">2024-09-13T10:24:24Z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{FF0516EC-382F-4AEE-B9F9-9B3A797A4405}</vt:lpwstr>
  </property>
  <property fmtid="{D5CDD505-2E9C-101B-9397-08002B2CF9AE}" pid="3" name="MSIP_Label_e3d2ef5d-ed46-4894-8a7a-2616ffd746ce_Enabled">
    <vt:lpwstr>true</vt:lpwstr>
  </property>
  <property fmtid="{D5CDD505-2E9C-101B-9397-08002B2CF9AE}" pid="4" name="MSIP_Label_e3d2ef5d-ed46-4894-8a7a-2616ffd746ce_SetDate">
    <vt:lpwstr>2021-11-15T07:53:03Z</vt:lpwstr>
  </property>
  <property fmtid="{D5CDD505-2E9C-101B-9397-08002B2CF9AE}" pid="5" name="MSIP_Label_e3d2ef5d-ed46-4894-8a7a-2616ffd746ce_Method">
    <vt:lpwstr>Standard</vt:lpwstr>
  </property>
  <property fmtid="{D5CDD505-2E9C-101B-9397-08002B2CF9AE}" pid="6" name="MSIP_Label_e3d2ef5d-ed46-4894-8a7a-2616ffd746ce_Name">
    <vt:lpwstr>Ugradert</vt:lpwstr>
  </property>
  <property fmtid="{D5CDD505-2E9C-101B-9397-08002B2CF9AE}" pid="7" name="MSIP_Label_e3d2ef5d-ed46-4894-8a7a-2616ffd746ce_SiteId">
    <vt:lpwstr>2f03bdf4-8893-4a2b-8b81-d17dd9b8e368</vt:lpwstr>
  </property>
  <property fmtid="{D5CDD505-2E9C-101B-9397-08002B2CF9AE}" pid="8" name="MSIP_Label_e3d2ef5d-ed46-4894-8a7a-2616ffd746ce_ActionId">
    <vt:lpwstr>95cc1d9f-28c2-4a47-a536-269b1ae48c43</vt:lpwstr>
  </property>
  <property fmtid="{D5CDD505-2E9C-101B-9397-08002B2CF9AE}" pid="9" name="MSIP_Label_e3d2ef5d-ed46-4894-8a7a-2616ffd746ce_ContentBits">
    <vt:lpwstr>0</vt:lpwstr>
  </property>
</Properties>
</file>